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00" windowHeight="12480" activeTab="0"/>
  </bookViews>
  <sheets>
    <sheet name="Ziņojuma 2.pielikum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'Ziņojuma 2.pielikums'!$5:$6</definedName>
  </definedNames>
  <calcPr fullCalcOnLoad="1"/>
</workbook>
</file>

<file path=xl/comments1.xml><?xml version="1.0" encoding="utf-8"?>
<comments xmlns="http://schemas.openxmlformats.org/spreadsheetml/2006/main">
  <authors>
    <author>Inga.Braca</author>
  </authors>
  <commentList>
    <comment ref="D10" authorId="0">
      <text>
        <r>
          <rPr>
            <b/>
            <sz val="8"/>
            <rFont val="Tahoma"/>
            <family val="0"/>
          </rPr>
          <t>Inga.Braca:</t>
        </r>
        <r>
          <rPr>
            <sz val="8"/>
            <rFont val="Tahoma"/>
            <family val="0"/>
          </rPr>
          <t xml:space="preserve">
400 t. Ls kredīts
</t>
        </r>
      </text>
    </comment>
  </commentList>
</comments>
</file>

<file path=xl/sharedStrings.xml><?xml version="1.0" encoding="utf-8"?>
<sst xmlns="http://schemas.openxmlformats.org/spreadsheetml/2006/main" count="246" uniqueCount="198">
  <si>
    <t>Objekts / Mērķis</t>
  </si>
  <si>
    <t>Apstiprinātais plāns</t>
  </si>
  <si>
    <t>Pamatbudžets</t>
  </si>
  <si>
    <t>Privatizācijas fonds</t>
  </si>
  <si>
    <t>Autoceļu fonds</t>
  </si>
  <si>
    <t>KOPĀ</t>
  </si>
  <si>
    <t>Domes administratīvo ēku remonts</t>
  </si>
  <si>
    <t>VFK</t>
  </si>
  <si>
    <t>01.110</t>
  </si>
  <si>
    <t>03.110</t>
  </si>
  <si>
    <t>Videonovērošanas sistēmas izveide</t>
  </si>
  <si>
    <t>03.200</t>
  </si>
  <si>
    <t>04.510</t>
  </si>
  <si>
    <t>04.520</t>
  </si>
  <si>
    <t>Tilta ielas un Lielupes krasta nostiprinājumi</t>
  </si>
  <si>
    <t>05.400</t>
  </si>
  <si>
    <t>06.300</t>
  </si>
  <si>
    <t>Ūdensvada un kanalizācijas izbūve teritorijās, kuras neietver ūdenssaimniecības projekts</t>
  </si>
  <si>
    <t>Jūrmalas ūdenssaimniecības attīstības projekta II kārta</t>
  </si>
  <si>
    <t>06.400</t>
  </si>
  <si>
    <t>Ielu apgaismojuma ierīkošana neapgaismotās ielās</t>
  </si>
  <si>
    <t>06.600</t>
  </si>
  <si>
    <t>Jaunas kapsētas projektēšana, izbūve</t>
  </si>
  <si>
    <t>Audita pakalpojumi</t>
  </si>
  <si>
    <t>Dalības maksas</t>
  </si>
  <si>
    <t>01.320</t>
  </si>
  <si>
    <t>01.330</t>
  </si>
  <si>
    <t>Juridiskie pakalpojumi</t>
  </si>
  <si>
    <t>04.220</t>
  </si>
  <si>
    <t>Ceļu uzturēšana, t.sk.:</t>
  </si>
  <si>
    <t>Meliorācijas darbi</t>
  </si>
  <si>
    <t>Asfalta seguma bedrīšu remonts</t>
  </si>
  <si>
    <t>Grantēto ielu uzturēšana</t>
  </si>
  <si>
    <t>Ceļa zīmju ekspluatācijas izdevumi</t>
  </si>
  <si>
    <t>Ceļa horizontālo apzīmējumu uzklāšana</t>
  </si>
  <si>
    <t>Kustības saraksta uzturēšana</t>
  </si>
  <si>
    <t>Barjeru remonts</t>
  </si>
  <si>
    <t>Ceļa zīmju nomaiņa</t>
  </si>
  <si>
    <t>Jaunu ielu izbūve</t>
  </si>
  <si>
    <t>Autostāvvietu izbūve</t>
  </si>
  <si>
    <t>Jaunu barjeru uzstādīšana</t>
  </si>
  <si>
    <t>LDz infrastrūktūra</t>
  </si>
  <si>
    <t>Tūrisms un ārējie sakari</t>
  </si>
  <si>
    <t>04.920</t>
  </si>
  <si>
    <t>Zemes iegāde</t>
  </si>
  <si>
    <t>05.100</t>
  </si>
  <si>
    <t>06.200</t>
  </si>
  <si>
    <t>Pašvaldības īpašuma pārvaldes izdevumi</t>
  </si>
  <si>
    <t>08.110</t>
  </si>
  <si>
    <t>Dzintaru mežaparka rekonstrukcija</t>
  </si>
  <si>
    <t>Skeitparka attīstība</t>
  </si>
  <si>
    <t>08.120</t>
  </si>
  <si>
    <t>08.210</t>
  </si>
  <si>
    <t>08.220</t>
  </si>
  <si>
    <t>08.230</t>
  </si>
  <si>
    <t>Majoru kultūras nama remonts</t>
  </si>
  <si>
    <t>08.240</t>
  </si>
  <si>
    <t>08.290</t>
  </si>
  <si>
    <t>Kultūrvēsturiskais mantojums</t>
  </si>
  <si>
    <t>08.300</t>
  </si>
  <si>
    <t>08.620</t>
  </si>
  <si>
    <t>09.210</t>
  </si>
  <si>
    <t>09.100</t>
  </si>
  <si>
    <t>09.510</t>
  </si>
  <si>
    <t>10.120</t>
  </si>
  <si>
    <t>10.600</t>
  </si>
  <si>
    <t>Sociālo māju remonts</t>
  </si>
  <si>
    <t>10.700</t>
  </si>
  <si>
    <t>Valsts budžeta transferti/ DRN/Apst. atj. līdz.</t>
  </si>
  <si>
    <t>04.730</t>
  </si>
  <si>
    <t>Pludmaļu labiekārtošana</t>
  </si>
  <si>
    <t>Sertifikātu kontu atvēšana</t>
  </si>
  <si>
    <t>PVN nomaksa</t>
  </si>
  <si>
    <t>Tiesas spriedumu izpilde</t>
  </si>
  <si>
    <t>Procentu maksājumi VK</t>
  </si>
  <si>
    <t>Atskaitījumu veikšana EM</t>
  </si>
  <si>
    <t>Dubultu pr.1 lit.2 būvniecība</t>
  </si>
  <si>
    <t>Ekonomikas un attīstības aktivitātes (7.pielikums)</t>
  </si>
  <si>
    <t>01</t>
  </si>
  <si>
    <t>03</t>
  </si>
  <si>
    <t>Caurlaižu punktu uzturēšana</t>
  </si>
  <si>
    <t>04</t>
  </si>
  <si>
    <t>Mežu un ielu apstādījumu apsaimniekošana (8.pielikums)</t>
  </si>
  <si>
    <t>05</t>
  </si>
  <si>
    <t>Labiekārtošana un apsaimniekošana (11.pielikums)</t>
  </si>
  <si>
    <t>06</t>
  </si>
  <si>
    <t>Pilsētas teritoriālā plānošana (13.pielikums)</t>
  </si>
  <si>
    <t>Svētku noformējums (14.pielikums)</t>
  </si>
  <si>
    <t>08</t>
  </si>
  <si>
    <t>Slokas sporta kompleksa tālākā attīstība</t>
  </si>
  <si>
    <t>Slokas sporta kompleksa aprīkojuma iegāde</t>
  </si>
  <si>
    <t>Sporta pasākumi (16.pielikums)</t>
  </si>
  <si>
    <t>Kultūras, izklaides un sporta iestādes kārtējais un kapitālais remonts</t>
  </si>
  <si>
    <t>Sabiedriskās attiecības (17.pielikums)</t>
  </si>
  <si>
    <t>Kultūras pasākumi (18.pielikums)</t>
  </si>
  <si>
    <t>09</t>
  </si>
  <si>
    <t>Pirmsskolas izglītības iestādes</t>
  </si>
  <si>
    <t>P.i.i. "Katrīna" projektēšana un būvniecība</t>
  </si>
  <si>
    <t>P.i.i. "Bitīte"</t>
  </si>
  <si>
    <t>P.i.i. "Lācītis"</t>
  </si>
  <si>
    <t>P.i.i. "Madara"</t>
  </si>
  <si>
    <t>P.i.i. "Mārīte"</t>
  </si>
  <si>
    <t>P.i.i. "Saulīte"</t>
  </si>
  <si>
    <t>P.i.i. "Namiņš"</t>
  </si>
  <si>
    <t>Skolu kārtējais un kapitālais remonts</t>
  </si>
  <si>
    <t>Sporta halles būvniecība pie Lielupes vidusskolas</t>
  </si>
  <si>
    <t>Sporta laukumu remonts pie skolām un bērnudārziem</t>
  </si>
  <si>
    <t>Kauguru vidusskola</t>
  </si>
  <si>
    <t>Mežmalas vidusskola</t>
  </si>
  <si>
    <t>Jaundubultu vidusskola</t>
  </si>
  <si>
    <t>Vakara vidusskola</t>
  </si>
  <si>
    <t>Majoru pamatskola</t>
  </si>
  <si>
    <t>Lielupes vidusskola</t>
  </si>
  <si>
    <t>Speciālā internātskola</t>
  </si>
  <si>
    <t>Sākumsskola "Abelīte"</t>
  </si>
  <si>
    <t>Sākumsskola "Taurenītis"</t>
  </si>
  <si>
    <t>Sākumsskola "Atvase"</t>
  </si>
  <si>
    <t>Sākumsskola "Zvaniņš"</t>
  </si>
  <si>
    <t>Jauno dabas draugu centra remonts</t>
  </si>
  <si>
    <t>10</t>
  </si>
  <si>
    <t>Vides pieejamības nodrošināšana cilvēkiem ar kustību traucējumiem</t>
  </si>
  <si>
    <t>Vides aizsardzība</t>
  </si>
  <si>
    <t>07</t>
  </si>
  <si>
    <t>Pludmales sporta centra Dubultos projektēšana</t>
  </si>
  <si>
    <t>Ķemeru parka-paviljona rotondas restaurācija</t>
  </si>
  <si>
    <t>Mellužu estrādes rekonstrukcijas projektēšana, kapitālais un kārtējais remonts</t>
  </si>
  <si>
    <t>Motormuzeja tehniskā projekta izstrāde</t>
  </si>
  <si>
    <t>Sabiedriskais komplekss Pils ielā 1</t>
  </si>
  <si>
    <t>P.i.i. "Rūķītis" jaunas ēkas celtniecība</t>
  </si>
  <si>
    <t xml:space="preserve">Glābšanas staciju projektēšana un kārtējais remonts </t>
  </si>
  <si>
    <t>Sabiedriskās ēkas Robežu ielā 19 projektēšana un būvniecība</t>
  </si>
  <si>
    <t>Ūdens policijas posteņa Lielupē izveide</t>
  </si>
  <si>
    <t>Dubultu satiksmes mezgla rekonstrukcija</t>
  </si>
  <si>
    <t xml:space="preserve">Turaidas un Aizkraukles ielu rekonstrukcija </t>
  </si>
  <si>
    <t>Tērbatas ielas rekonstrukcija</t>
  </si>
  <si>
    <t>Raiņa ielas posma rekonstrukcija</t>
  </si>
  <si>
    <t>Tallinas, Satiksmes un Artilērijas ielu rekonstrukcija</t>
  </si>
  <si>
    <t>Raunas ielas izbūve</t>
  </si>
  <si>
    <t>Kļavu ielas rekonstrukcija</t>
  </si>
  <si>
    <t>Z.Meierovica prospekta rekonstrukcija</t>
  </si>
  <si>
    <t>Dzintaru pārvada rekonstrukcija</t>
  </si>
  <si>
    <t>Rīgas ielas posma no Pērkona ielas līdz Miera ielai rekonstrukcija</t>
  </si>
  <si>
    <t>Ielu asfalta seguma remonti EKK 5250</t>
  </si>
  <si>
    <t>Ielu asfalta seguma remonti EKK 2246</t>
  </si>
  <si>
    <t>Raiņa ielas asfalta seguma un trotuāru remontam posmā no Satiksmes ielas līdz Slokas baznīcai</t>
  </si>
  <si>
    <t>Tiltu remonti</t>
  </si>
  <si>
    <t>Veloceliņu tīkla attīstība</t>
  </si>
  <si>
    <t>Jauna auto tilta pār Lielupe būvniecība</t>
  </si>
  <si>
    <t>Skatu torņa būvniecība</t>
  </si>
  <si>
    <t>Lietus ūdens novadsistēmas uzturēšana</t>
  </si>
  <si>
    <t>Dzīvnieku kapsētas un patversmes tehniskajai projektēšanai</t>
  </si>
  <si>
    <t>Jaunu daudzdzīvokļu māju būvniecība</t>
  </si>
  <si>
    <t>Jūrmalas robežzīmju izgatavošana un uzstādīšana</t>
  </si>
  <si>
    <t>Daudzdzīvokļu māju iekšpagalmu labiekārtošana (spēļlaukumi, soliņi, atkritumu urnas)</t>
  </si>
  <si>
    <t>Grupu dzīvokļi personām ar garīga rakstura traucējumiem, Dūņu ceļš 2</t>
  </si>
  <si>
    <t>10.200</t>
  </si>
  <si>
    <t>Nakts patversmes projektēšana Ķeguma ielā 7</t>
  </si>
  <si>
    <t>PA "Jūrmalas sociālās aprūpes centrs" remonts, Strēlnieku prospektā 38</t>
  </si>
  <si>
    <t>Pašvaldības palīdzība dzīvojamā fonda remontam</t>
  </si>
  <si>
    <t>PI "Sprīdītis" ēkas Rucavas ielā 6 rekonstrukcija un remonts Sēravotu ielā 9</t>
  </si>
  <si>
    <t>Bērnudārza celtniecība Tukuma ielā 9, tajā skaitā maģistrālo imženierkomunikāciju izbūve</t>
  </si>
  <si>
    <t>Izglītības iestāžu avārijas remonta darbi</t>
  </si>
  <si>
    <t>Ķemeru vidusskolas rekonstrukcija un sporta zāles celtniecība Tukuma ielā 8/10</t>
  </si>
  <si>
    <t>Slokas pamatskolas ēkas rekonstrukcija Skolas ielā 3</t>
  </si>
  <si>
    <t>Jūrmalas Valsts ģimnāzijas stadiona labiekārtošana - zālāja atjaunošana EKK 2244</t>
  </si>
  <si>
    <t>Pumpuru vidusskolas rekonstrukcija</t>
  </si>
  <si>
    <t>Lielupes vidusskolas rekonstrukcija</t>
  </si>
  <si>
    <t>Majoru pamatskolas rekonstrukcija 3.kārta</t>
  </si>
  <si>
    <t>Jaundubultu vidusskolas rekonstrukcija</t>
  </si>
  <si>
    <t>Jūrmalas Bibliotēku apvienības filiāļu renovācija</t>
  </si>
  <si>
    <t>Jūrmalas peldēšanas skola</t>
  </si>
  <si>
    <t>Automātisko ugunsgrēka atklāšanas un trauksmes signalizācijas sistēmu (UAS) un ugunsgrēka izziņošanas sistēmu (UIS) uzstādīšana izglītības iestādēs</t>
  </si>
  <si>
    <t>Jūrmalas valsts ģimnāzija</t>
  </si>
  <si>
    <t>Jūrmalas valsts ģimnāzijas bruģētā laukuma renovēšana</t>
  </si>
  <si>
    <t>Pašvaldības dzīvojamā fonda remonts</t>
  </si>
  <si>
    <t>Aspazijas mājas restaurācija, pieminekļa izgatavošana un uzstādīšana</t>
  </si>
  <si>
    <t>Dzintaru koncertzāles remontam</t>
  </si>
  <si>
    <t>Satiksmes drošības uzlabošana</t>
  </si>
  <si>
    <r>
      <t>Kredītlīdzekļi</t>
    </r>
    <r>
      <rPr>
        <sz val="10"/>
        <rFont val="Arial"/>
        <family val="0"/>
      </rPr>
      <t>Valsts budžeta transferti / DRN / Apst.atj.līdz. / Ziedojumi</t>
    </r>
  </si>
  <si>
    <t>Sabiedrisko tualešu būvniecība (t.sk.kāpu zonā) un apsaimniekošana</t>
  </si>
  <si>
    <t>Pieminekļi</t>
  </si>
  <si>
    <t>Svētku apgaismojums (6.pielikums)</t>
  </si>
  <si>
    <t>PSIA "Jūrmalas slimnīca"</t>
  </si>
  <si>
    <t>PSIA "Kauguru veselības centrs"</t>
  </si>
  <si>
    <t>PSIA "Slokas slimnīca"</t>
  </si>
  <si>
    <t>Bērnu rotaļu laukumu projektēšana</t>
  </si>
  <si>
    <t>Kauguru kultūras nama rekonstrukcija</t>
  </si>
  <si>
    <t>Jauna kultūras nama projektēšana Kauguros</t>
  </si>
  <si>
    <t>Izpilde uz 01.07.2008</t>
  </si>
  <si>
    <t>Gaidāmā izpilde uz 31.12.2008</t>
  </si>
  <si>
    <t>Finansējums par kuru nav noslēgti līgumi</t>
  </si>
  <si>
    <t>Pamatbudžeta līdzekļi, par kuriem nav noslēgti līgumi</t>
  </si>
  <si>
    <t>Veselības nodrošināšanas pasākumi</t>
  </si>
  <si>
    <t>Mēnešbiļešu kompensācija skolēniem</t>
  </si>
  <si>
    <t>pašvaldības sociālā palīdzība iedzīvotājiem</t>
  </si>
  <si>
    <t>Pašvaldības pamatbudžets</t>
  </si>
  <si>
    <t xml:space="preserve">Pavisam kopā Ls </t>
  </si>
  <si>
    <t>Procentuālā izpilde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</si>
</sst>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</numFmts>
  <fonts count="9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textRotation="90" wrapText="1"/>
    </xf>
    <xf numFmtId="3" fontId="0" fillId="0" borderId="9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3" fontId="2" fillId="0" borderId="8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textRotation="90" wrapText="1"/>
    </xf>
    <xf numFmtId="3" fontId="2" fillId="0" borderId="18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3" fontId="0" fillId="0" borderId="20" xfId="0" applyNumberFormat="1" applyFill="1" applyBorder="1" applyAlignment="1">
      <alignment vertical="center" wrapText="1"/>
    </xf>
    <xf numFmtId="3" fontId="0" fillId="0" borderId="25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textRotation="90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\2008\2008_izmainas\ATSHIFREJUMI_iz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\2008\2008_izmainas\IZM_IN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\2008\2008_izmainas\IZM_SAND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\2008\2008_izmainas\IZM_KRIST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ACF"/>
      <sheetName val="5_PF"/>
      <sheetName val="6_btn"/>
      <sheetName val="7_ean"/>
      <sheetName val="8_mezi"/>
      <sheetName val="9_celi"/>
      <sheetName val="10_tasn"/>
      <sheetName val="11_lap"/>
      <sheetName val="12_Vide"/>
      <sheetName val="13_Ter.plan."/>
      <sheetName val="14_sv.nof"/>
      <sheetName val="15_Veselība"/>
      <sheetName val="16_Sports"/>
      <sheetName val="17_Sab.att."/>
      <sheetName val="18_kultura"/>
      <sheetName val="19_Kult.pasakumi"/>
      <sheetName val="20_IP"/>
      <sheetName val="21_Sociālais"/>
    </sheetNames>
    <sheetDataSet>
      <sheetData sheetId="2">
        <row r="11">
          <cell r="C11">
            <v>450000</v>
          </cell>
        </row>
        <row r="12">
          <cell r="C12">
            <v>140000</v>
          </cell>
        </row>
        <row r="15">
          <cell r="C15">
            <v>25000</v>
          </cell>
        </row>
        <row r="17">
          <cell r="C17">
            <v>0</v>
          </cell>
        </row>
        <row r="18">
          <cell r="C18">
            <v>5000</v>
          </cell>
        </row>
        <row r="21">
          <cell r="C21">
            <v>80000</v>
          </cell>
        </row>
        <row r="22">
          <cell r="C22">
            <v>1031256</v>
          </cell>
        </row>
        <row r="23">
          <cell r="C23">
            <v>627000</v>
          </cell>
        </row>
        <row r="24">
          <cell r="C24">
            <v>1914188</v>
          </cell>
        </row>
        <row r="25">
          <cell r="C25">
            <v>580000</v>
          </cell>
        </row>
        <row r="26">
          <cell r="C26">
            <v>80000</v>
          </cell>
        </row>
        <row r="27">
          <cell r="C27">
            <v>24453</v>
          </cell>
        </row>
        <row r="28">
          <cell r="C28">
            <v>46000</v>
          </cell>
        </row>
        <row r="29">
          <cell r="C29">
            <v>20000</v>
          </cell>
        </row>
        <row r="30">
          <cell r="C30">
            <v>202888</v>
          </cell>
        </row>
        <row r="31">
          <cell r="C31">
            <v>200000</v>
          </cell>
        </row>
        <row r="33">
          <cell r="C33">
            <v>713637</v>
          </cell>
        </row>
        <row r="34">
          <cell r="C34">
            <v>0</v>
          </cell>
        </row>
        <row r="35">
          <cell r="C35">
            <v>30000</v>
          </cell>
        </row>
        <row r="37">
          <cell r="C37">
            <v>200000</v>
          </cell>
        </row>
        <row r="40">
          <cell r="C40">
            <v>180000</v>
          </cell>
        </row>
        <row r="43">
          <cell r="C43">
            <v>40000</v>
          </cell>
        </row>
        <row r="44">
          <cell r="C44">
            <v>0</v>
          </cell>
        </row>
        <row r="45">
          <cell r="C45">
            <v>2000000</v>
          </cell>
        </row>
        <row r="46">
          <cell r="C46">
            <v>24000</v>
          </cell>
        </row>
        <row r="49">
          <cell r="C49">
            <v>1695109</v>
          </cell>
        </row>
        <row r="50">
          <cell r="C50">
            <v>574507</v>
          </cell>
        </row>
        <row r="51">
          <cell r="C51">
            <v>50000</v>
          </cell>
        </row>
        <row r="52">
          <cell r="C52">
            <v>209392</v>
          </cell>
        </row>
        <row r="53">
          <cell r="C53">
            <v>10000</v>
          </cell>
        </row>
        <row r="56">
          <cell r="C56">
            <v>0</v>
          </cell>
        </row>
        <row r="58">
          <cell r="C58">
            <v>0</v>
          </cell>
        </row>
        <row r="60">
          <cell r="C60">
            <v>3120</v>
          </cell>
        </row>
        <row r="61">
          <cell r="C61">
            <v>46880</v>
          </cell>
        </row>
        <row r="64">
          <cell r="C64">
            <v>65000</v>
          </cell>
        </row>
        <row r="65">
          <cell r="C65">
            <v>40000</v>
          </cell>
        </row>
        <row r="66">
          <cell r="C66">
            <v>875000</v>
          </cell>
        </row>
        <row r="68">
          <cell r="C68">
            <v>47680</v>
          </cell>
        </row>
        <row r="69">
          <cell r="C69">
            <v>828320</v>
          </cell>
        </row>
        <row r="71">
          <cell r="C71">
            <v>8583</v>
          </cell>
        </row>
        <row r="72">
          <cell r="C72">
            <v>580000</v>
          </cell>
        </row>
        <row r="73">
          <cell r="C73">
            <v>100000</v>
          </cell>
        </row>
        <row r="74">
          <cell r="C74">
            <v>100000</v>
          </cell>
        </row>
        <row r="75">
          <cell r="C75">
            <v>431232</v>
          </cell>
        </row>
        <row r="76">
          <cell r="C76">
            <v>100000</v>
          </cell>
        </row>
        <row r="78">
          <cell r="C78">
            <v>20000</v>
          </cell>
        </row>
        <row r="81">
          <cell r="C81">
            <v>90000</v>
          </cell>
        </row>
        <row r="85">
          <cell r="C85">
            <v>217000</v>
          </cell>
        </row>
        <row r="88">
          <cell r="C88">
            <v>15000</v>
          </cell>
        </row>
        <row r="91">
          <cell r="C91">
            <v>1394580</v>
          </cell>
        </row>
        <row r="92">
          <cell r="C92">
            <v>50000</v>
          </cell>
        </row>
        <row r="93">
          <cell r="C93">
            <v>100000</v>
          </cell>
        </row>
        <row r="94">
          <cell r="C94">
            <v>52580</v>
          </cell>
        </row>
        <row r="95">
          <cell r="C95">
            <v>106903</v>
          </cell>
        </row>
        <row r="96">
          <cell r="C96">
            <v>100000</v>
          </cell>
        </row>
        <row r="99">
          <cell r="C99">
            <v>0</v>
          </cell>
        </row>
        <row r="100">
          <cell r="C100">
            <v>20000</v>
          </cell>
        </row>
        <row r="104">
          <cell r="C104">
            <v>90308</v>
          </cell>
        </row>
        <row r="106">
          <cell r="C106">
            <v>70000</v>
          </cell>
        </row>
        <row r="107">
          <cell r="C107">
            <v>27030</v>
          </cell>
        </row>
        <row r="109">
          <cell r="C109">
            <v>100000</v>
          </cell>
        </row>
        <row r="110">
          <cell r="C110">
            <v>920613</v>
          </cell>
        </row>
        <row r="113">
          <cell r="C113">
            <v>120000</v>
          </cell>
        </row>
        <row r="115">
          <cell r="C115">
            <v>50000</v>
          </cell>
        </row>
        <row r="116">
          <cell r="C116">
            <v>20000</v>
          </cell>
        </row>
        <row r="118">
          <cell r="C118">
            <v>100000</v>
          </cell>
        </row>
        <row r="119">
          <cell r="C119">
            <v>257500</v>
          </cell>
        </row>
        <row r="120">
          <cell r="C120">
            <v>90000</v>
          </cell>
        </row>
        <row r="123">
          <cell r="C123">
            <v>3900</v>
          </cell>
        </row>
        <row r="124">
          <cell r="C124">
            <v>75600</v>
          </cell>
        </row>
        <row r="125">
          <cell r="C125">
            <v>80000</v>
          </cell>
        </row>
        <row r="126">
          <cell r="C126">
            <v>893</v>
          </cell>
        </row>
        <row r="127">
          <cell r="C127">
            <v>6717</v>
          </cell>
        </row>
        <row r="128">
          <cell r="C128">
            <v>15000</v>
          </cell>
        </row>
        <row r="129">
          <cell r="C129">
            <v>4300</v>
          </cell>
        </row>
        <row r="131">
          <cell r="C131">
            <v>36651</v>
          </cell>
        </row>
        <row r="132">
          <cell r="C132">
            <v>5000</v>
          </cell>
        </row>
        <row r="133">
          <cell r="C133">
            <v>3000</v>
          </cell>
        </row>
        <row r="137">
          <cell r="C137">
            <v>400000</v>
          </cell>
        </row>
        <row r="138">
          <cell r="C138">
            <v>95000</v>
          </cell>
        </row>
        <row r="139">
          <cell r="C139">
            <v>90000</v>
          </cell>
        </row>
        <row r="140">
          <cell r="C140">
            <v>105000</v>
          </cell>
        </row>
        <row r="141">
          <cell r="C141">
            <v>70000</v>
          </cell>
        </row>
        <row r="142">
          <cell r="C142">
            <v>52000</v>
          </cell>
        </row>
        <row r="143">
          <cell r="C143">
            <v>1180</v>
          </cell>
        </row>
        <row r="144">
          <cell r="C144">
            <v>72890</v>
          </cell>
        </row>
        <row r="145">
          <cell r="C145">
            <v>33200</v>
          </cell>
        </row>
        <row r="146">
          <cell r="C146">
            <v>160000</v>
          </cell>
        </row>
        <row r="147">
          <cell r="C147">
            <v>19473</v>
          </cell>
        </row>
        <row r="148">
          <cell r="C148">
            <v>105000</v>
          </cell>
        </row>
        <row r="149">
          <cell r="C149">
            <v>40000</v>
          </cell>
        </row>
        <row r="150">
          <cell r="C150">
            <v>209042</v>
          </cell>
        </row>
        <row r="151">
          <cell r="C151">
            <v>16196</v>
          </cell>
        </row>
        <row r="152">
          <cell r="C152">
            <v>1417</v>
          </cell>
        </row>
        <row r="153">
          <cell r="C153">
            <v>100000</v>
          </cell>
        </row>
        <row r="156">
          <cell r="C156">
            <v>10000</v>
          </cell>
        </row>
        <row r="157">
          <cell r="C157">
            <v>13094</v>
          </cell>
        </row>
        <row r="159">
          <cell r="C159">
            <v>43200</v>
          </cell>
        </row>
        <row r="161">
          <cell r="C161">
            <v>9982</v>
          </cell>
        </row>
        <row r="162">
          <cell r="C162">
            <v>21269</v>
          </cell>
        </row>
        <row r="163">
          <cell r="C163">
            <v>15000</v>
          </cell>
        </row>
        <row r="165">
          <cell r="C165">
            <v>308000</v>
          </cell>
        </row>
      </sheetData>
      <sheetData sheetId="3">
        <row r="7">
          <cell r="C7">
            <v>201339</v>
          </cell>
        </row>
      </sheetData>
      <sheetData sheetId="4">
        <row r="7">
          <cell r="C7">
            <v>233876</v>
          </cell>
        </row>
      </sheetData>
      <sheetData sheetId="5">
        <row r="11">
          <cell r="D11">
            <v>20000</v>
          </cell>
        </row>
        <row r="16">
          <cell r="C16">
            <v>94000</v>
          </cell>
        </row>
        <row r="17">
          <cell r="C17">
            <v>150000</v>
          </cell>
        </row>
        <row r="20">
          <cell r="C20">
            <v>33000</v>
          </cell>
        </row>
        <row r="21">
          <cell r="C21">
            <v>46800</v>
          </cell>
        </row>
        <row r="22">
          <cell r="C22">
            <v>1000</v>
          </cell>
        </row>
        <row r="25">
          <cell r="C25">
            <v>30000</v>
          </cell>
        </row>
      </sheetData>
      <sheetData sheetId="6">
        <row r="7">
          <cell r="C7">
            <v>155155</v>
          </cell>
        </row>
      </sheetData>
      <sheetData sheetId="7">
        <row r="7">
          <cell r="C7">
            <v>2021180</v>
          </cell>
        </row>
        <row r="27">
          <cell r="C27">
            <v>207097</v>
          </cell>
        </row>
        <row r="44">
          <cell r="C44">
            <v>261000</v>
          </cell>
        </row>
        <row r="55">
          <cell r="C55">
            <v>130000</v>
          </cell>
        </row>
        <row r="56">
          <cell r="D56">
            <v>50000</v>
          </cell>
        </row>
        <row r="57">
          <cell r="C57">
            <v>8000</v>
          </cell>
        </row>
        <row r="58">
          <cell r="D58">
            <v>10000</v>
          </cell>
        </row>
      </sheetData>
      <sheetData sheetId="8">
        <row r="7">
          <cell r="C7">
            <v>181865</v>
          </cell>
        </row>
      </sheetData>
      <sheetData sheetId="9">
        <row r="7">
          <cell r="C7">
            <v>208500</v>
          </cell>
        </row>
      </sheetData>
      <sheetData sheetId="10">
        <row r="7">
          <cell r="C7">
            <v>85943</v>
          </cell>
        </row>
        <row r="58">
          <cell r="C58">
            <v>30943</v>
          </cell>
        </row>
      </sheetData>
      <sheetData sheetId="12">
        <row r="9">
          <cell r="C9">
            <v>234758</v>
          </cell>
        </row>
      </sheetData>
      <sheetData sheetId="13">
        <row r="8">
          <cell r="C8">
            <v>229790</v>
          </cell>
        </row>
      </sheetData>
      <sheetData sheetId="14">
        <row r="8">
          <cell r="C8">
            <v>315687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A JPD+PP"/>
      <sheetName val="01"/>
      <sheetName val="01.110 U"/>
      <sheetName val="01.110 P"/>
      <sheetName val="01.320"/>
      <sheetName val="01.330"/>
      <sheetName val="PP 01.330"/>
      <sheetName val="PP 01.721"/>
      <sheetName val="PP 01.830"/>
      <sheetName val="PP 01.890"/>
      <sheetName val="01.830.Pludmales patruļa"/>
      <sheetName val="01.890"/>
      <sheetName val="01.3"/>
      <sheetName val="01.4"/>
      <sheetName val="01.5"/>
      <sheetName val="03"/>
      <sheetName val="03.110"/>
      <sheetName val="03.200"/>
      <sheetName val="PP 03.140"/>
      <sheetName val="03.200. Pludmales patruļa"/>
      <sheetName val="03.2"/>
      <sheetName val="03.3"/>
      <sheetName val="03.4"/>
      <sheetName val="03.5"/>
      <sheetName val="04"/>
      <sheetName val="04.220"/>
      <sheetName val="04.510"/>
      <sheetName val="04.520"/>
      <sheetName val="04.730"/>
      <sheetName val="04.920"/>
      <sheetName val="04.1"/>
      <sheetName val="04.2"/>
      <sheetName val="04.3"/>
      <sheetName val="04.4"/>
      <sheetName val="04.5"/>
      <sheetName val="05"/>
      <sheetName val="05.100"/>
      <sheetName val="05.200"/>
      <sheetName val="05.300"/>
      <sheetName val="05.400"/>
      <sheetName val="05.600"/>
      <sheetName val="05.1"/>
      <sheetName val="05.2"/>
      <sheetName val="05.3"/>
      <sheetName val="05.4"/>
      <sheetName val="05.5"/>
      <sheetName val="06"/>
      <sheetName val="06.100"/>
      <sheetName val="06.200"/>
      <sheetName val="06.300"/>
      <sheetName val="06.400"/>
      <sheetName val="06.600"/>
      <sheetName val="06.1"/>
      <sheetName val="06.2"/>
      <sheetName val="06.3"/>
      <sheetName val="06.4"/>
      <sheetName val="06.5"/>
      <sheetName val="07"/>
      <sheetName val="07.1"/>
      <sheetName val="07.2"/>
      <sheetName val="07.3"/>
      <sheetName val="07.4"/>
      <sheetName val="07.5"/>
      <sheetName val="08"/>
      <sheetName val="08.110"/>
      <sheetName val="08.120"/>
      <sheetName val="08.210"/>
      <sheetName val="08.220"/>
      <sheetName val="08.230"/>
      <sheetName val="08.240"/>
      <sheetName val="08.290"/>
      <sheetName val="08.300"/>
      <sheetName val="08.620"/>
      <sheetName val="08.1"/>
      <sheetName val="08.2"/>
      <sheetName val="08.3"/>
      <sheetName val="08.4"/>
      <sheetName val="08.5"/>
      <sheetName val="09"/>
      <sheetName val="09.100"/>
      <sheetName val="09.210"/>
      <sheetName val="09.510"/>
      <sheetName val="09.810"/>
      <sheetName val="09.1"/>
      <sheetName val="09.2"/>
      <sheetName val="09.3"/>
      <sheetName val="09.4"/>
      <sheetName val="09.5"/>
      <sheetName val="10"/>
      <sheetName val="10.120"/>
      <sheetName val="10.200"/>
      <sheetName val="10.600"/>
      <sheetName val="10.700"/>
      <sheetName val="10.1"/>
      <sheetName val="10.2"/>
      <sheetName val="10.3"/>
      <sheetName val="10.4"/>
      <sheetName val="10.5"/>
    </sheetNames>
    <sheetDataSet>
      <sheetData sheetId="3">
        <row r="94">
          <cell r="D94">
            <v>37607</v>
          </cell>
        </row>
        <row r="121">
          <cell r="D121">
            <v>65882</v>
          </cell>
        </row>
        <row r="276">
          <cell r="E276">
            <v>1500</v>
          </cell>
        </row>
      </sheetData>
      <sheetData sheetId="5">
        <row r="94">
          <cell r="D94">
            <v>145000</v>
          </cell>
        </row>
      </sheetData>
      <sheetData sheetId="18">
        <row r="133">
          <cell r="D133">
            <v>7000</v>
          </cell>
        </row>
      </sheetData>
      <sheetData sheetId="29">
        <row r="176">
          <cell r="E176">
            <v>34000</v>
          </cell>
        </row>
        <row r="215">
          <cell r="E215">
            <v>742247</v>
          </cell>
        </row>
      </sheetData>
      <sheetData sheetId="70">
        <row r="45">
          <cell r="E45">
            <v>11830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"/>
      <sheetName val="LP 07.220"/>
      <sheetName val="LP 07.410"/>
      <sheetName val="LP 07.620"/>
      <sheetName val="Jurmalas slimnica 07.311"/>
      <sheetName val="KVC 07.210"/>
      <sheetName val="Slokas slimnica 07.311"/>
      <sheetName val="07.1"/>
      <sheetName val="07.2"/>
      <sheetName val="07.3"/>
      <sheetName val="07.4"/>
      <sheetName val="07.5"/>
      <sheetName val="09"/>
      <sheetName val="LP 09.600"/>
      <sheetName val="IP 09.600"/>
      <sheetName val="Alternativa 09.600"/>
      <sheetName val="Jaundubulti 09.600"/>
      <sheetName val="Lielupe 09.600"/>
      <sheetName val="Majori 09.600"/>
      <sheetName val="Mezmala 09.600"/>
      <sheetName val="Pumpuri 09.600"/>
      <sheetName val="Atvase 09.600"/>
      <sheetName val="Taurenitis 09.600"/>
      <sheetName val="Sloka 09.600"/>
      <sheetName val="Vaivari 09.600"/>
      <sheetName val="Kauguru vsk."/>
      <sheetName val="09.2"/>
      <sheetName val="09.3"/>
      <sheetName val="09.4"/>
      <sheetName val="09.5"/>
      <sheetName val="10"/>
      <sheetName val="LP 10.120"/>
      <sheetName val="LP 10.200"/>
      <sheetName val="LP 10.400"/>
      <sheetName val="LP 10.600"/>
      <sheetName val="LP 10.700"/>
      <sheetName val="LP 10.910"/>
      <sheetName val="LP 10.920"/>
      <sheetName val="IP 10.400"/>
      <sheetName val="Alternativa 10.400"/>
      <sheetName val="Jaundubulti 10.400"/>
      <sheetName val="1.gimnazija 10.400"/>
      <sheetName val="Kauguri 10.400"/>
      <sheetName val="Lielupe 10.400"/>
      <sheetName val="Majori 10.400"/>
      <sheetName val="Mezmala 10.400"/>
      <sheetName val="PA &quot;SAC&quot; 10.200"/>
      <sheetName val="PI &quot;Spriditis&quot; 10.700"/>
      <sheetName val="Pumpuri 10.400"/>
      <sheetName val="Atvase 10.400"/>
      <sheetName val="Sloka 10.400"/>
      <sheetName val="Vaivari 10.400"/>
      <sheetName val="Vakara 10.400"/>
      <sheetName val="10.1"/>
      <sheetName val="10.2"/>
      <sheetName val="10.3"/>
      <sheetName val="10.4"/>
      <sheetName val="10.5"/>
    </sheetNames>
    <sheetDataSet>
      <sheetData sheetId="4">
        <row r="45">
          <cell r="E45">
            <v>180000</v>
          </cell>
        </row>
      </sheetData>
      <sheetData sheetId="5">
        <row r="45">
          <cell r="E45">
            <v>100000</v>
          </cell>
        </row>
      </sheetData>
      <sheetData sheetId="6">
        <row r="45">
          <cell r="E45">
            <v>210001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Barintiesa 03.312"/>
      <sheetName val="Policija 03.110"/>
      <sheetName val="Atra palidz 03.200"/>
      <sheetName val="03.1"/>
      <sheetName val="03.2"/>
      <sheetName val="03.3"/>
      <sheetName val="03.4"/>
      <sheetName val="03.5"/>
      <sheetName val="04"/>
      <sheetName val="Ostas parv 04.520"/>
      <sheetName val="Soc.apr.c.04.122"/>
      <sheetName val="04.2"/>
      <sheetName val="04.3"/>
      <sheetName val="04.4"/>
      <sheetName val="04.5"/>
      <sheetName val="06"/>
      <sheetName val="Udens 06.300"/>
      <sheetName val="Gaisma 06.400"/>
      <sheetName val="Kapi 06.600"/>
      <sheetName val="Namsaimnieks 06.600"/>
      <sheetName val="Attīstības projekti 06.100"/>
      <sheetName val="06.2"/>
      <sheetName val="06.3"/>
      <sheetName val="06.4"/>
      <sheetName val="06.5"/>
      <sheetName val="08"/>
      <sheetName val="Biblioteka 08.210"/>
      <sheetName val="Undine 08.290"/>
      <sheetName val="Bulduru kn 08.230"/>
      <sheetName val="Bulduru kn 08.620"/>
      <sheetName val="Koris 08.290"/>
      <sheetName val="Stadions 08.100"/>
      <sheetName val="Muzejs 08.220"/>
      <sheetName val="Teatris 08.240"/>
      <sheetName val="Kauguru kn 08.230"/>
      <sheetName val="Kauguru kn 08.620"/>
      <sheetName val="Majoru kn 08.230"/>
      <sheetName val="Majoru kn 08.620"/>
      <sheetName val="Vēst.un mākslas b.08.620"/>
      <sheetName val="08.2"/>
      <sheetName val="08.3"/>
      <sheetName val="08.4"/>
      <sheetName val="08.5"/>
    </sheetNames>
    <sheetDataSet>
      <sheetData sheetId="21">
        <row r="45">
          <cell r="E45">
            <v>286906</v>
          </cell>
        </row>
      </sheetData>
      <sheetData sheetId="32">
        <row r="219">
          <cell r="E219">
            <v>123201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="75" zoomScaleNormal="75" workbookViewId="0" topLeftCell="A1">
      <selection activeCell="M119" sqref="M119"/>
    </sheetView>
  </sheetViews>
  <sheetFormatPr defaultColWidth="9.140625" defaultRowHeight="12.75"/>
  <cols>
    <col min="1" max="1" width="7.7109375" style="5" customWidth="1"/>
    <col min="2" max="2" width="32.28125" style="1" customWidth="1"/>
    <col min="3" max="3" width="12.7109375" style="2" customWidth="1"/>
    <col min="4" max="5" width="12.7109375" style="1" customWidth="1"/>
    <col min="6" max="6" width="10.00390625" style="1" customWidth="1"/>
    <col min="7" max="7" width="11.00390625" style="1" customWidth="1"/>
    <col min="8" max="8" width="10.421875" style="2" customWidth="1"/>
    <col min="9" max="9" width="10.7109375" style="1" customWidth="1"/>
    <col min="10" max="10" width="10.8515625" style="1" customWidth="1"/>
    <col min="11" max="11" width="9.140625" style="1" customWidth="1"/>
    <col min="12" max="12" width="8.7109375" style="1" customWidth="1"/>
    <col min="13" max="13" width="11.57421875" style="68" customWidth="1"/>
    <col min="14" max="14" width="13.28125" style="1" customWidth="1"/>
    <col min="15" max="16384" width="9.140625" style="1" customWidth="1"/>
  </cols>
  <sheetData>
    <row r="1" spans="12:13" ht="12.75">
      <c r="L1" s="19"/>
      <c r="M1" s="19"/>
    </row>
    <row r="2" spans="12:13" ht="12.75">
      <c r="L2" s="19"/>
      <c r="M2" s="19"/>
    </row>
    <row r="3" spans="12:13" ht="12.75">
      <c r="L3" s="19"/>
      <c r="M3" s="19"/>
    </row>
    <row r="4" spans="12:13" ht="13.5" thickBot="1">
      <c r="L4" s="80"/>
      <c r="M4" s="80"/>
    </row>
    <row r="5" spans="1:14" ht="25.5" customHeight="1">
      <c r="A5" s="136" t="s">
        <v>7</v>
      </c>
      <c r="B5" s="132" t="s">
        <v>0</v>
      </c>
      <c r="C5" s="130" t="s">
        <v>1</v>
      </c>
      <c r="D5" s="131"/>
      <c r="E5" s="131"/>
      <c r="F5" s="131"/>
      <c r="G5" s="132"/>
      <c r="H5" s="130" t="s">
        <v>188</v>
      </c>
      <c r="I5" s="131"/>
      <c r="J5" s="131"/>
      <c r="K5" s="131"/>
      <c r="L5" s="132"/>
      <c r="M5" s="128" t="s">
        <v>189</v>
      </c>
      <c r="N5" s="128" t="s">
        <v>191</v>
      </c>
    </row>
    <row r="6" spans="1:14" ht="77.25" thickBot="1">
      <c r="A6" s="137"/>
      <c r="B6" s="133"/>
      <c r="C6" s="32" t="s">
        <v>5</v>
      </c>
      <c r="D6" s="27" t="s">
        <v>2</v>
      </c>
      <c r="E6" s="102" t="s">
        <v>178</v>
      </c>
      <c r="F6" s="27" t="s">
        <v>3</v>
      </c>
      <c r="G6" s="33" t="s">
        <v>4</v>
      </c>
      <c r="H6" s="32" t="s">
        <v>5</v>
      </c>
      <c r="I6" s="27" t="s">
        <v>2</v>
      </c>
      <c r="J6" s="27" t="s">
        <v>68</v>
      </c>
      <c r="K6" s="27" t="s">
        <v>3</v>
      </c>
      <c r="L6" s="56" t="s">
        <v>4</v>
      </c>
      <c r="M6" s="129"/>
      <c r="N6" s="129" t="s">
        <v>190</v>
      </c>
    </row>
    <row r="7" spans="1:14" ht="14.25" thickBot="1" thickTop="1">
      <c r="A7" s="124" t="s">
        <v>197</v>
      </c>
      <c r="B7" s="125"/>
      <c r="C7" s="107"/>
      <c r="D7" s="110"/>
      <c r="E7" s="111"/>
      <c r="F7" s="110"/>
      <c r="G7" s="112"/>
      <c r="H7" s="114">
        <f>H8/C8</f>
        <v>0.17383496393714576</v>
      </c>
      <c r="I7" s="113">
        <f>I8/D8</f>
        <v>0.3022530881784287</v>
      </c>
      <c r="J7" s="113">
        <f>J8/E8</f>
        <v>0.024987780882763575</v>
      </c>
      <c r="K7" s="113">
        <f>K8/F8</f>
        <v>0.12274434528038347</v>
      </c>
      <c r="L7" s="115">
        <f>L8/G8</f>
        <v>0.06290290097020801</v>
      </c>
      <c r="M7" s="109"/>
      <c r="N7" s="106"/>
    </row>
    <row r="8" spans="1:14" s="30" customFormat="1" ht="14.25" thickBot="1" thickTop="1">
      <c r="A8" s="134" t="s">
        <v>196</v>
      </c>
      <c r="B8" s="135"/>
      <c r="C8" s="16">
        <f>SUM(D8:G8)</f>
        <v>30458349</v>
      </c>
      <c r="D8" s="21">
        <f>SUM(D9,D17,D22,D58,D63,D79,D84,D107,D149,D159)</f>
        <v>15759614</v>
      </c>
      <c r="E8" s="21">
        <f>SUM(E9,E17,E22,E58,E63,E79,E84,E107,E149,E159)</f>
        <v>11549525</v>
      </c>
      <c r="F8" s="21">
        <f>SUM(F9,F17,F22,F58,F63,F79,F84,F107,F149,F159)</f>
        <v>746014</v>
      </c>
      <c r="G8" s="34">
        <f>SUM(G9,G17,G22,G58,G63,G79,G84,G107,G149,G159)</f>
        <v>2403196</v>
      </c>
      <c r="H8" s="16">
        <f>SUM(I8:L8)</f>
        <v>5294726</v>
      </c>
      <c r="I8" s="21">
        <f aca="true" t="shared" si="0" ref="I8:N8">SUM(I9,I17,I22,I58,I63,I79,I84,I107,I149,I159)</f>
        <v>4763392</v>
      </c>
      <c r="J8" s="21">
        <f t="shared" si="0"/>
        <v>288597</v>
      </c>
      <c r="K8" s="21">
        <f t="shared" si="0"/>
        <v>91569</v>
      </c>
      <c r="L8" s="57">
        <f t="shared" si="0"/>
        <v>151168</v>
      </c>
      <c r="M8" s="69">
        <f t="shared" si="0"/>
        <v>30332910</v>
      </c>
      <c r="N8" s="69">
        <f t="shared" si="0"/>
        <v>6176385</v>
      </c>
    </row>
    <row r="9" spans="1:14" s="30" customFormat="1" ht="14.25" thickBot="1" thickTop="1">
      <c r="A9" s="126" t="s">
        <v>78</v>
      </c>
      <c r="B9" s="127"/>
      <c r="C9" s="16">
        <f aca="true" t="shared" si="1" ref="C9:C63">SUM(D9:G9)</f>
        <v>1258328</v>
      </c>
      <c r="D9" s="17">
        <f>SUM(D10:D16)</f>
        <v>858328</v>
      </c>
      <c r="E9" s="17">
        <f>SUM(E10:E16)</f>
        <v>400000</v>
      </c>
      <c r="F9" s="17">
        <f>SUM(F10:F16)</f>
        <v>0</v>
      </c>
      <c r="G9" s="18">
        <f>SUM(G10:G16)</f>
        <v>0</v>
      </c>
      <c r="H9" s="16">
        <f aca="true" t="shared" si="2" ref="H9:H63">SUM(I9:L9)</f>
        <v>169510</v>
      </c>
      <c r="I9" s="17">
        <f aca="true" t="shared" si="3" ref="I9:N9">SUM(I10:I16)</f>
        <v>169510</v>
      </c>
      <c r="J9" s="17">
        <f t="shared" si="3"/>
        <v>0</v>
      </c>
      <c r="K9" s="17">
        <f t="shared" si="3"/>
        <v>0</v>
      </c>
      <c r="L9" s="58">
        <f t="shared" si="3"/>
        <v>0</v>
      </c>
      <c r="M9" s="70">
        <f t="shared" si="3"/>
        <v>1241616</v>
      </c>
      <c r="N9" s="70">
        <f t="shared" si="3"/>
        <v>905533</v>
      </c>
    </row>
    <row r="10" spans="1:14" s="19" customFormat="1" ht="13.5" thickTop="1">
      <c r="A10" s="42" t="s">
        <v>8</v>
      </c>
      <c r="B10" s="43" t="s">
        <v>76</v>
      </c>
      <c r="C10" s="35">
        <f t="shared" si="1"/>
        <v>450000</v>
      </c>
      <c r="D10" s="14">
        <f>'[1]6_btn'!$C$11-400000</f>
        <v>50000</v>
      </c>
      <c r="E10" s="14">
        <v>400000</v>
      </c>
      <c r="F10" s="14"/>
      <c r="G10" s="15"/>
      <c r="H10" s="35">
        <f t="shared" si="2"/>
        <v>24228</v>
      </c>
      <c r="I10" s="14">
        <v>24228</v>
      </c>
      <c r="J10" s="14"/>
      <c r="K10" s="14"/>
      <c r="L10" s="59"/>
      <c r="M10" s="71">
        <v>450000</v>
      </c>
      <c r="N10" s="71">
        <v>395313</v>
      </c>
    </row>
    <row r="11" spans="1:14" ht="25.5">
      <c r="A11" s="41" t="s">
        <v>8</v>
      </c>
      <c r="B11" s="9" t="s">
        <v>6</v>
      </c>
      <c r="C11" s="36">
        <f t="shared" si="1"/>
        <v>217000</v>
      </c>
      <c r="D11" s="3">
        <f>'[1]6_btn'!$C$85</f>
        <v>217000</v>
      </c>
      <c r="E11" s="3"/>
      <c r="F11" s="3"/>
      <c r="G11" s="4"/>
      <c r="H11" s="36">
        <f t="shared" si="2"/>
        <v>12319</v>
      </c>
      <c r="I11" s="3">
        <v>12319</v>
      </c>
      <c r="J11" s="3"/>
      <c r="K11" s="3"/>
      <c r="L11" s="60"/>
      <c r="M11" s="72">
        <v>217000</v>
      </c>
      <c r="N11" s="72">
        <v>188689</v>
      </c>
    </row>
    <row r="12" spans="1:14" ht="12.75">
      <c r="A12" s="41" t="s">
        <v>8</v>
      </c>
      <c r="B12" s="9" t="s">
        <v>23</v>
      </c>
      <c r="C12" s="36">
        <f t="shared" si="1"/>
        <v>37607</v>
      </c>
      <c r="D12" s="3">
        <f>SUM('[2]01.110 P'!$D$94)</f>
        <v>37607</v>
      </c>
      <c r="E12" s="3"/>
      <c r="F12" s="3"/>
      <c r="G12" s="4"/>
      <c r="H12" s="36">
        <f t="shared" si="2"/>
        <v>23946</v>
      </c>
      <c r="I12" s="3">
        <v>23946</v>
      </c>
      <c r="J12" s="3"/>
      <c r="K12" s="3"/>
      <c r="L12" s="60"/>
      <c r="M12" s="72">
        <v>37607</v>
      </c>
      <c r="N12" s="72"/>
    </row>
    <row r="13" spans="1:14" ht="12.75">
      <c r="A13" s="41" t="s">
        <v>8</v>
      </c>
      <c r="B13" s="9" t="s">
        <v>24</v>
      </c>
      <c r="C13" s="36">
        <f t="shared" si="1"/>
        <v>67382</v>
      </c>
      <c r="D13" s="3">
        <f>SUM('[2]01.110 P'!$E$276,'[2]01.110 P'!$D$121)</f>
        <v>67382</v>
      </c>
      <c r="E13" s="3"/>
      <c r="F13" s="3"/>
      <c r="G13" s="4"/>
      <c r="H13" s="36">
        <f t="shared" si="2"/>
        <v>47713</v>
      </c>
      <c r="I13" s="3">
        <v>47713</v>
      </c>
      <c r="J13" s="3"/>
      <c r="K13" s="3"/>
      <c r="L13" s="60"/>
      <c r="M13" s="72">
        <v>69340</v>
      </c>
      <c r="N13" s="72">
        <v>-1958</v>
      </c>
    </row>
    <row r="14" spans="1:14" ht="25.5">
      <c r="A14" s="41" t="s">
        <v>8</v>
      </c>
      <c r="B14" s="9" t="s">
        <v>130</v>
      </c>
      <c r="C14" s="36">
        <f t="shared" si="1"/>
        <v>140000</v>
      </c>
      <c r="D14" s="3">
        <f>'[1]6_btn'!$C$12</f>
        <v>140000</v>
      </c>
      <c r="E14" s="3"/>
      <c r="F14" s="3"/>
      <c r="G14" s="4"/>
      <c r="H14" s="36">
        <f t="shared" si="2"/>
        <v>20802</v>
      </c>
      <c r="I14" s="3">
        <v>20802</v>
      </c>
      <c r="J14" s="3"/>
      <c r="K14" s="3"/>
      <c r="L14" s="60"/>
      <c r="M14" s="72">
        <v>140000</v>
      </c>
      <c r="N14" s="72">
        <v>93887</v>
      </c>
    </row>
    <row r="15" spans="1:14" ht="25.5">
      <c r="A15" s="41" t="s">
        <v>25</v>
      </c>
      <c r="B15" s="9" t="s">
        <v>77</v>
      </c>
      <c r="C15" s="36">
        <f t="shared" si="1"/>
        <v>201339</v>
      </c>
      <c r="D15" s="3">
        <f>'[1]7_ean'!$C$7</f>
        <v>201339</v>
      </c>
      <c r="E15" s="3"/>
      <c r="F15" s="3"/>
      <c r="G15" s="4"/>
      <c r="H15" s="36">
        <f t="shared" si="2"/>
        <v>25359</v>
      </c>
      <c r="I15" s="3">
        <v>25359</v>
      </c>
      <c r="J15" s="3"/>
      <c r="K15" s="3"/>
      <c r="L15" s="60"/>
      <c r="M15" s="72">
        <f>201339-1820</f>
        <v>199519</v>
      </c>
      <c r="N15" s="72">
        <v>129602</v>
      </c>
    </row>
    <row r="16" spans="1:14" ht="13.5" thickBot="1">
      <c r="A16" s="41" t="s">
        <v>26</v>
      </c>
      <c r="B16" s="9" t="s">
        <v>27</v>
      </c>
      <c r="C16" s="36">
        <f t="shared" si="1"/>
        <v>145000</v>
      </c>
      <c r="D16" s="3">
        <f>SUM('[2]01.330'!$D$94)</f>
        <v>145000</v>
      </c>
      <c r="E16" s="3"/>
      <c r="F16" s="3"/>
      <c r="G16" s="4"/>
      <c r="H16" s="36">
        <f t="shared" si="2"/>
        <v>15143</v>
      </c>
      <c r="I16" s="3">
        <v>15143</v>
      </c>
      <c r="J16" s="3"/>
      <c r="K16" s="3"/>
      <c r="L16" s="60"/>
      <c r="M16" s="72">
        <f>145000-16850</f>
        <v>128150</v>
      </c>
      <c r="N16" s="72">
        <v>100000</v>
      </c>
    </row>
    <row r="17" spans="1:14" s="31" customFormat="1" ht="14.25" thickBot="1" thickTop="1">
      <c r="A17" s="126" t="s">
        <v>79</v>
      </c>
      <c r="B17" s="127"/>
      <c r="C17" s="16">
        <f t="shared" si="1"/>
        <v>52000</v>
      </c>
      <c r="D17" s="20">
        <f>SUM(D18:D21)</f>
        <v>52000</v>
      </c>
      <c r="E17" s="20">
        <f>SUM(E18:E21)</f>
        <v>0</v>
      </c>
      <c r="F17" s="20">
        <f>SUM(F18:F21)</f>
        <v>0</v>
      </c>
      <c r="G17" s="22">
        <f>SUM(G18:G21)</f>
        <v>0</v>
      </c>
      <c r="H17" s="16">
        <f t="shared" si="2"/>
        <v>12979</v>
      </c>
      <c r="I17" s="20">
        <f aca="true" t="shared" si="4" ref="I17:N17">SUM(I18:I21)</f>
        <v>12979</v>
      </c>
      <c r="J17" s="20">
        <f t="shared" si="4"/>
        <v>0</v>
      </c>
      <c r="K17" s="20">
        <f t="shared" si="4"/>
        <v>0</v>
      </c>
      <c r="L17" s="61">
        <f t="shared" si="4"/>
        <v>0</v>
      </c>
      <c r="M17" s="73">
        <f t="shared" si="4"/>
        <v>47000</v>
      </c>
      <c r="N17" s="73">
        <f t="shared" si="4"/>
        <v>16513</v>
      </c>
    </row>
    <row r="18" spans="1:14" ht="13.5" thickTop="1">
      <c r="A18" s="42" t="s">
        <v>9</v>
      </c>
      <c r="B18" s="43" t="s">
        <v>80</v>
      </c>
      <c r="C18" s="35">
        <f t="shared" si="1"/>
        <v>7000</v>
      </c>
      <c r="D18" s="14">
        <f>SUM('[2]PP 03.140'!$D$133)</f>
        <v>7000</v>
      </c>
      <c r="E18" s="14"/>
      <c r="F18" s="14"/>
      <c r="G18" s="15"/>
      <c r="H18" s="35">
        <f t="shared" si="2"/>
        <v>0</v>
      </c>
      <c r="I18" s="14">
        <v>0</v>
      </c>
      <c r="J18" s="14"/>
      <c r="K18" s="14"/>
      <c r="L18" s="59"/>
      <c r="M18" s="71">
        <v>7000</v>
      </c>
      <c r="N18" s="71">
        <v>7000</v>
      </c>
    </row>
    <row r="19" spans="1:14" ht="25.5">
      <c r="A19" s="41" t="s">
        <v>9</v>
      </c>
      <c r="B19" s="9" t="s">
        <v>10</v>
      </c>
      <c r="C19" s="36">
        <f t="shared" si="1"/>
        <v>25000</v>
      </c>
      <c r="D19" s="3">
        <f>'[1]6_btn'!$C$15</f>
        <v>25000</v>
      </c>
      <c r="E19" s="3"/>
      <c r="F19" s="3"/>
      <c r="G19" s="4"/>
      <c r="H19" s="36">
        <f t="shared" si="2"/>
        <v>1770</v>
      </c>
      <c r="I19" s="3">
        <v>1770</v>
      </c>
      <c r="J19" s="3"/>
      <c r="K19" s="3"/>
      <c r="L19" s="60"/>
      <c r="M19" s="72">
        <v>25000</v>
      </c>
      <c r="N19" s="72">
        <v>722</v>
      </c>
    </row>
    <row r="20" spans="1:14" ht="25.5">
      <c r="A20" s="41" t="s">
        <v>11</v>
      </c>
      <c r="B20" s="9" t="s">
        <v>131</v>
      </c>
      <c r="C20" s="36">
        <f t="shared" si="1"/>
        <v>5000</v>
      </c>
      <c r="D20" s="3">
        <f>'[1]6_btn'!$C$18</f>
        <v>5000</v>
      </c>
      <c r="E20" s="3"/>
      <c r="F20" s="3"/>
      <c r="G20" s="4"/>
      <c r="H20" s="36">
        <f t="shared" si="2"/>
        <v>0</v>
      </c>
      <c r="I20" s="3">
        <v>0</v>
      </c>
      <c r="J20" s="3"/>
      <c r="K20" s="3"/>
      <c r="L20" s="60"/>
      <c r="M20" s="72">
        <v>0</v>
      </c>
      <c r="N20" s="72">
        <v>5000</v>
      </c>
    </row>
    <row r="21" spans="1:14" ht="26.25" thickBot="1">
      <c r="A21" s="41" t="s">
        <v>11</v>
      </c>
      <c r="B21" s="9" t="s">
        <v>129</v>
      </c>
      <c r="C21" s="36">
        <f t="shared" si="1"/>
        <v>15000</v>
      </c>
      <c r="D21" s="3">
        <f>SUM('[1]6_btn'!$C$17+'[1]6_btn'!$C$88)</f>
        <v>15000</v>
      </c>
      <c r="E21" s="3"/>
      <c r="F21" s="3"/>
      <c r="G21" s="4"/>
      <c r="H21" s="36">
        <f t="shared" si="2"/>
        <v>11209</v>
      </c>
      <c r="I21" s="3">
        <v>11209</v>
      </c>
      <c r="J21" s="3"/>
      <c r="K21" s="3"/>
      <c r="L21" s="60"/>
      <c r="M21" s="72">
        <v>15000</v>
      </c>
      <c r="N21" s="72">
        <v>3791</v>
      </c>
    </row>
    <row r="22" spans="1:14" s="31" customFormat="1" ht="14.25" thickBot="1" thickTop="1">
      <c r="A22" s="126" t="s">
        <v>81</v>
      </c>
      <c r="B22" s="127"/>
      <c r="C22" s="16">
        <f t="shared" si="1"/>
        <v>9132063</v>
      </c>
      <c r="D22" s="20">
        <f>SUM(D23:D24,D53:D57)</f>
        <v>1926520</v>
      </c>
      <c r="E22" s="20">
        <f>SUM(E23:E24,E53:E57)</f>
        <v>4793801</v>
      </c>
      <c r="F22" s="20">
        <f>SUM(F23:F24,F53:F57)</f>
        <v>8546</v>
      </c>
      <c r="G22" s="22">
        <f>SUM(G23:G24,G53:G57)</f>
        <v>2403196</v>
      </c>
      <c r="H22" s="16">
        <f t="shared" si="2"/>
        <v>631164</v>
      </c>
      <c r="I22" s="20">
        <f aca="true" t="shared" si="5" ref="I22:N22">SUM(I23:I24,I53:I57)</f>
        <v>292189</v>
      </c>
      <c r="J22" s="20">
        <f t="shared" si="5"/>
        <v>187807</v>
      </c>
      <c r="K22" s="20">
        <f t="shared" si="5"/>
        <v>0</v>
      </c>
      <c r="L22" s="61">
        <f t="shared" si="5"/>
        <v>151168</v>
      </c>
      <c r="M22" s="73">
        <f t="shared" si="5"/>
        <v>9129483</v>
      </c>
      <c r="N22" s="73">
        <f t="shared" si="5"/>
        <v>1010164</v>
      </c>
    </row>
    <row r="23" spans="1:14" ht="26.25" thickTop="1">
      <c r="A23" s="42" t="s">
        <v>28</v>
      </c>
      <c r="B23" s="43" t="s">
        <v>82</v>
      </c>
      <c r="C23" s="35">
        <f t="shared" si="1"/>
        <v>233876</v>
      </c>
      <c r="D23" s="14">
        <f>'[1]8_mezi'!$C$7-34720</f>
        <v>199156</v>
      </c>
      <c r="E23" s="14">
        <v>34720</v>
      </c>
      <c r="F23" s="14"/>
      <c r="G23" s="15"/>
      <c r="H23" s="35">
        <f t="shared" si="2"/>
        <v>98303</v>
      </c>
      <c r="I23" s="14">
        <v>81836</v>
      </c>
      <c r="J23" s="14">
        <v>16467</v>
      </c>
      <c r="K23" s="14"/>
      <c r="L23" s="59"/>
      <c r="M23" s="71">
        <v>233876</v>
      </c>
      <c r="N23" s="71">
        <v>65753</v>
      </c>
    </row>
    <row r="24" spans="1:14" ht="12.75">
      <c r="A24" s="41" t="s">
        <v>12</v>
      </c>
      <c r="B24" s="9" t="s">
        <v>29</v>
      </c>
      <c r="C24" s="36">
        <f t="shared" si="1"/>
        <v>7023148</v>
      </c>
      <c r="D24" s="3">
        <f>SUM(D25:D52)</f>
        <v>565962</v>
      </c>
      <c r="E24" s="3">
        <f>SUM(E25:E52)</f>
        <v>4045444</v>
      </c>
      <c r="F24" s="3">
        <f>SUM(F25:F52)</f>
        <v>8546</v>
      </c>
      <c r="G24" s="4">
        <f>SUM(G25:G52)</f>
        <v>2403196</v>
      </c>
      <c r="H24" s="36">
        <f t="shared" si="2"/>
        <v>196266</v>
      </c>
      <c r="I24" s="3">
        <f>SUM(I25:I52)</f>
        <v>11858</v>
      </c>
      <c r="J24" s="3">
        <f>SUM(J25:J52)</f>
        <v>33240</v>
      </c>
      <c r="K24" s="3">
        <f>SUM(K25:K52)</f>
        <v>0</v>
      </c>
      <c r="L24" s="60">
        <f>SUM(L25:L52)</f>
        <v>151168</v>
      </c>
      <c r="M24" s="72">
        <f>SUM(M25:M52)</f>
        <v>7020568</v>
      </c>
      <c r="N24" s="72"/>
    </row>
    <row r="25" spans="1:14" ht="12.75">
      <c r="A25" s="41"/>
      <c r="B25" s="81" t="s">
        <v>30</v>
      </c>
      <c r="C25" s="54">
        <f t="shared" si="1"/>
        <v>0</v>
      </c>
      <c r="D25" s="23"/>
      <c r="E25" s="23"/>
      <c r="F25" s="23"/>
      <c r="G25" s="24"/>
      <c r="H25" s="54">
        <f t="shared" si="2"/>
        <v>0</v>
      </c>
      <c r="I25" s="23"/>
      <c r="J25" s="23"/>
      <c r="K25" s="23"/>
      <c r="L25" s="62"/>
      <c r="M25" s="74">
        <v>0</v>
      </c>
      <c r="N25" s="74"/>
    </row>
    <row r="26" spans="1:14" ht="12.75">
      <c r="A26" s="41"/>
      <c r="B26" s="81" t="s">
        <v>31</v>
      </c>
      <c r="C26" s="54">
        <f t="shared" si="1"/>
        <v>150000</v>
      </c>
      <c r="D26" s="23"/>
      <c r="E26" s="23"/>
      <c r="F26" s="23"/>
      <c r="G26" s="24">
        <f>SUM('[1]9_celi'!$C$17)</f>
        <v>150000</v>
      </c>
      <c r="H26" s="54">
        <f t="shared" si="2"/>
        <v>17786</v>
      </c>
      <c r="I26" s="23"/>
      <c r="J26" s="23"/>
      <c r="K26" s="23"/>
      <c r="L26" s="62">
        <v>17786</v>
      </c>
      <c r="M26" s="74">
        <v>150000</v>
      </c>
      <c r="N26" s="74"/>
    </row>
    <row r="27" spans="1:14" ht="12.75">
      <c r="A27" s="41"/>
      <c r="B27" s="81" t="s">
        <v>32</v>
      </c>
      <c r="C27" s="54">
        <f t="shared" si="1"/>
        <v>94000</v>
      </c>
      <c r="D27" s="23"/>
      <c r="E27" s="23"/>
      <c r="F27" s="23"/>
      <c r="G27" s="24">
        <f>SUM('[1]9_celi'!$C$16)</f>
        <v>94000</v>
      </c>
      <c r="H27" s="54">
        <f t="shared" si="2"/>
        <v>18664</v>
      </c>
      <c r="I27" s="23"/>
      <c r="J27" s="23"/>
      <c r="K27" s="23"/>
      <c r="L27" s="62">
        <v>18664</v>
      </c>
      <c r="M27" s="74">
        <v>94000</v>
      </c>
      <c r="N27" s="74"/>
    </row>
    <row r="28" spans="1:14" ht="12.75">
      <c r="A28" s="41"/>
      <c r="B28" s="81" t="s">
        <v>33</v>
      </c>
      <c r="C28" s="54">
        <f t="shared" si="1"/>
        <v>33000</v>
      </c>
      <c r="D28" s="23"/>
      <c r="E28" s="23"/>
      <c r="F28" s="23"/>
      <c r="G28" s="24">
        <f>SUM('[1]9_celi'!$C$20)</f>
        <v>33000</v>
      </c>
      <c r="H28" s="54">
        <f t="shared" si="2"/>
        <v>16289</v>
      </c>
      <c r="I28" s="23"/>
      <c r="J28" s="23"/>
      <c r="K28" s="23"/>
      <c r="L28" s="62">
        <v>16289</v>
      </c>
      <c r="M28" s="74">
        <v>33000</v>
      </c>
      <c r="N28" s="74"/>
    </row>
    <row r="29" spans="1:14" ht="25.5">
      <c r="A29" s="41"/>
      <c r="B29" s="81" t="s">
        <v>34</v>
      </c>
      <c r="C29" s="54">
        <f t="shared" si="1"/>
        <v>46800</v>
      </c>
      <c r="D29" s="23"/>
      <c r="E29" s="23"/>
      <c r="F29" s="23"/>
      <c r="G29" s="24">
        <f>SUM('[1]9_celi'!$C$21)</f>
        <v>46800</v>
      </c>
      <c r="H29" s="54">
        <f t="shared" si="2"/>
        <v>0</v>
      </c>
      <c r="I29" s="23"/>
      <c r="J29" s="23"/>
      <c r="K29" s="23"/>
      <c r="L29" s="62">
        <v>0</v>
      </c>
      <c r="M29" s="74">
        <v>46800</v>
      </c>
      <c r="N29" s="74"/>
    </row>
    <row r="30" spans="1:14" ht="12.75">
      <c r="A30" s="41"/>
      <c r="B30" s="81" t="s">
        <v>35</v>
      </c>
      <c r="C30" s="54">
        <f t="shared" si="1"/>
        <v>1000</v>
      </c>
      <c r="D30" s="23"/>
      <c r="E30" s="23"/>
      <c r="F30" s="23"/>
      <c r="G30" s="24">
        <f>SUM('[1]9_celi'!$C$22)</f>
        <v>1000</v>
      </c>
      <c r="H30" s="54">
        <f t="shared" si="2"/>
        <v>0</v>
      </c>
      <c r="I30" s="23"/>
      <c r="J30" s="23"/>
      <c r="K30" s="23"/>
      <c r="L30" s="62">
        <v>0</v>
      </c>
      <c r="M30" s="74">
        <v>1000</v>
      </c>
      <c r="N30" s="74"/>
    </row>
    <row r="31" spans="1:14" ht="12.75">
      <c r="A31" s="41"/>
      <c r="B31" s="81" t="s">
        <v>36</v>
      </c>
      <c r="C31" s="54">
        <f t="shared" si="1"/>
        <v>786</v>
      </c>
      <c r="D31" s="23"/>
      <c r="E31" s="23"/>
      <c r="F31" s="23"/>
      <c r="G31" s="24">
        <v>786</v>
      </c>
      <c r="H31" s="54">
        <f t="shared" si="2"/>
        <v>302</v>
      </c>
      <c r="I31" s="23"/>
      <c r="J31" s="23"/>
      <c r="K31" s="23"/>
      <c r="L31" s="62">
        <v>302</v>
      </c>
      <c r="M31" s="74">
        <v>786</v>
      </c>
      <c r="N31" s="74"/>
    </row>
    <row r="32" spans="1:14" ht="12.75">
      <c r="A32" s="41"/>
      <c r="B32" s="81" t="s">
        <v>37</v>
      </c>
      <c r="C32" s="54">
        <f t="shared" si="1"/>
        <v>30000</v>
      </c>
      <c r="D32" s="23"/>
      <c r="E32" s="23"/>
      <c r="F32" s="23"/>
      <c r="G32" s="24">
        <f>SUM('[1]9_celi'!$C$25)</f>
        <v>30000</v>
      </c>
      <c r="H32" s="54">
        <f t="shared" si="2"/>
        <v>10250</v>
      </c>
      <c r="I32" s="23"/>
      <c r="J32" s="23"/>
      <c r="K32" s="23"/>
      <c r="L32" s="62">
        <v>10250</v>
      </c>
      <c r="M32" s="74">
        <v>30000</v>
      </c>
      <c r="N32" s="74"/>
    </row>
    <row r="33" spans="1:14" ht="12.75">
      <c r="A33" s="41"/>
      <c r="B33" s="81" t="s">
        <v>38</v>
      </c>
      <c r="C33" s="54">
        <f t="shared" si="1"/>
        <v>200000</v>
      </c>
      <c r="D33" s="23"/>
      <c r="E33" s="23"/>
      <c r="F33" s="23"/>
      <c r="G33" s="23">
        <f>'[1]6_btn'!$C$31</f>
        <v>200000</v>
      </c>
      <c r="H33" s="54">
        <f t="shared" si="2"/>
        <v>17346</v>
      </c>
      <c r="I33" s="23"/>
      <c r="J33" s="23"/>
      <c r="K33" s="23"/>
      <c r="L33" s="62">
        <v>17346</v>
      </c>
      <c r="M33" s="74">
        <v>200000</v>
      </c>
      <c r="N33" s="74"/>
    </row>
    <row r="34" spans="1:14" ht="12.75">
      <c r="A34" s="41"/>
      <c r="B34" s="81" t="s">
        <v>177</v>
      </c>
      <c r="C34" s="54">
        <f t="shared" si="1"/>
        <v>20000</v>
      </c>
      <c r="D34" s="23"/>
      <c r="E34" s="23"/>
      <c r="F34" s="23"/>
      <c r="G34" s="24">
        <f>SUM('[1]9_celi'!$D$11)</f>
        <v>20000</v>
      </c>
      <c r="H34" s="54">
        <f t="shared" si="2"/>
        <v>0</v>
      </c>
      <c r="I34" s="23"/>
      <c r="J34" s="23"/>
      <c r="K34" s="23"/>
      <c r="L34" s="62">
        <v>0</v>
      </c>
      <c r="M34" s="74">
        <v>20000</v>
      </c>
      <c r="N34" s="74"/>
    </row>
    <row r="35" spans="1:14" ht="12.75">
      <c r="A35" s="41"/>
      <c r="B35" s="81" t="s">
        <v>39</v>
      </c>
      <c r="C35" s="54">
        <f t="shared" si="1"/>
        <v>100000</v>
      </c>
      <c r="D35" s="23"/>
      <c r="E35" s="23"/>
      <c r="F35" s="23"/>
      <c r="G35" s="23">
        <f>'[1]6_btn'!$C$96</f>
        <v>100000</v>
      </c>
      <c r="H35" s="54">
        <f t="shared" si="2"/>
        <v>2077</v>
      </c>
      <c r="I35" s="23"/>
      <c r="J35" s="23"/>
      <c r="K35" s="23"/>
      <c r="L35" s="62">
        <v>2077</v>
      </c>
      <c r="M35" s="74">
        <v>100000</v>
      </c>
      <c r="N35" s="74"/>
    </row>
    <row r="36" spans="1:14" ht="12.75">
      <c r="A36" s="41"/>
      <c r="B36" s="81" t="s">
        <v>40</v>
      </c>
      <c r="C36" s="54">
        <f t="shared" si="1"/>
        <v>7714</v>
      </c>
      <c r="D36" s="23"/>
      <c r="E36" s="23"/>
      <c r="F36" s="23"/>
      <c r="G36" s="24">
        <v>7714</v>
      </c>
      <c r="H36" s="54">
        <f t="shared" si="2"/>
        <v>7714</v>
      </c>
      <c r="I36" s="23"/>
      <c r="J36" s="23"/>
      <c r="K36" s="23"/>
      <c r="L36" s="62">
        <v>7714</v>
      </c>
      <c r="M36" s="74">
        <v>7714</v>
      </c>
      <c r="N36" s="74"/>
    </row>
    <row r="37" spans="1:14" ht="12.75">
      <c r="A37" s="41"/>
      <c r="B37" s="81" t="s">
        <v>41</v>
      </c>
      <c r="C37" s="54">
        <f t="shared" si="1"/>
        <v>27420</v>
      </c>
      <c r="D37" s="23"/>
      <c r="E37" s="23"/>
      <c r="F37" s="23"/>
      <c r="G37" s="24">
        <v>27420</v>
      </c>
      <c r="H37" s="54">
        <f t="shared" si="2"/>
        <v>0</v>
      </c>
      <c r="I37" s="23"/>
      <c r="J37" s="23"/>
      <c r="K37" s="23"/>
      <c r="L37" s="62">
        <v>0</v>
      </c>
      <c r="M37" s="74">
        <v>27420</v>
      </c>
      <c r="N37" s="74"/>
    </row>
    <row r="38" spans="1:14" ht="25.5">
      <c r="A38" s="41"/>
      <c r="B38" s="10" t="s">
        <v>132</v>
      </c>
      <c r="C38" s="54">
        <f t="shared" si="1"/>
        <v>80000</v>
      </c>
      <c r="D38" s="23"/>
      <c r="E38" s="23"/>
      <c r="F38" s="23"/>
      <c r="G38" s="23">
        <f>'[1]6_btn'!$C$21</f>
        <v>80000</v>
      </c>
      <c r="H38" s="54">
        <f t="shared" si="2"/>
        <v>1848</v>
      </c>
      <c r="I38" s="23"/>
      <c r="J38" s="23"/>
      <c r="K38" s="23"/>
      <c r="L38" s="62">
        <v>1848</v>
      </c>
      <c r="M38" s="74">
        <v>80000</v>
      </c>
      <c r="N38" s="74"/>
    </row>
    <row r="39" spans="1:14" ht="25.5">
      <c r="A39" s="41"/>
      <c r="B39" s="10" t="s">
        <v>133</v>
      </c>
      <c r="C39" s="54">
        <f t="shared" si="1"/>
        <v>1031256</v>
      </c>
      <c r="D39" s="23"/>
      <c r="E39" s="23">
        <f>'[1]6_btn'!$C$22</f>
        <v>1031256</v>
      </c>
      <c r="F39" s="23"/>
      <c r="G39" s="24"/>
      <c r="H39" s="54">
        <f t="shared" si="2"/>
        <v>0</v>
      </c>
      <c r="I39" s="23"/>
      <c r="J39" s="23">
        <v>0</v>
      </c>
      <c r="K39" s="23"/>
      <c r="L39" s="62"/>
      <c r="M39" s="74">
        <v>1031256</v>
      </c>
      <c r="N39" s="74"/>
    </row>
    <row r="40" spans="1:14" ht="12.75">
      <c r="A40" s="41"/>
      <c r="B40" s="10" t="s">
        <v>134</v>
      </c>
      <c r="C40" s="54">
        <f t="shared" si="1"/>
        <v>627000</v>
      </c>
      <c r="D40" s="23"/>
      <c r="E40" s="23">
        <v>600000</v>
      </c>
      <c r="F40" s="23"/>
      <c r="G40" s="23">
        <f>'[1]6_btn'!$C$23-600000</f>
        <v>27000</v>
      </c>
      <c r="H40" s="54">
        <f t="shared" si="2"/>
        <v>0</v>
      </c>
      <c r="I40" s="23"/>
      <c r="J40" s="23">
        <v>0</v>
      </c>
      <c r="K40" s="23"/>
      <c r="L40" s="62">
        <v>0</v>
      </c>
      <c r="M40" s="74">
        <v>627000</v>
      </c>
      <c r="N40" s="74"/>
    </row>
    <row r="41" spans="1:14" ht="12.75">
      <c r="A41" s="41"/>
      <c r="B41" s="10" t="s">
        <v>135</v>
      </c>
      <c r="C41" s="54">
        <f t="shared" si="1"/>
        <v>1914188</v>
      </c>
      <c r="D41" s="23"/>
      <c r="E41" s="23">
        <f>'[1]6_btn'!$C$24</f>
        <v>1914188</v>
      </c>
      <c r="F41" s="23"/>
      <c r="G41" s="24"/>
      <c r="H41" s="54">
        <f t="shared" si="2"/>
        <v>33240</v>
      </c>
      <c r="I41" s="23"/>
      <c r="J41" s="23">
        <v>33240</v>
      </c>
      <c r="K41" s="23"/>
      <c r="L41" s="62"/>
      <c r="M41" s="74">
        <v>1914188</v>
      </c>
      <c r="N41" s="74"/>
    </row>
    <row r="42" spans="1:14" ht="25.5">
      <c r="A42" s="41"/>
      <c r="B42" s="10" t="s">
        <v>136</v>
      </c>
      <c r="C42" s="54">
        <f t="shared" si="1"/>
        <v>580000</v>
      </c>
      <c r="D42" s="23"/>
      <c r="E42" s="23">
        <v>500000</v>
      </c>
      <c r="F42" s="23"/>
      <c r="G42" s="23">
        <f>'[1]6_btn'!$C$25-500000</f>
        <v>80000</v>
      </c>
      <c r="H42" s="54">
        <f t="shared" si="2"/>
        <v>2195</v>
      </c>
      <c r="I42" s="23"/>
      <c r="J42" s="23">
        <v>0</v>
      </c>
      <c r="K42" s="23"/>
      <c r="L42" s="62">
        <v>2195</v>
      </c>
      <c r="M42" s="74">
        <v>580000</v>
      </c>
      <c r="N42" s="74"/>
    </row>
    <row r="43" spans="1:14" ht="12.75">
      <c r="A43" s="41"/>
      <c r="B43" s="10" t="s">
        <v>137</v>
      </c>
      <c r="C43" s="54">
        <f t="shared" si="1"/>
        <v>80000</v>
      </c>
      <c r="D43" s="23"/>
      <c r="E43" s="23"/>
      <c r="F43" s="23"/>
      <c r="G43" s="23">
        <f>'[1]6_btn'!$C$26</f>
        <v>80000</v>
      </c>
      <c r="H43" s="54">
        <f t="shared" si="2"/>
        <v>13156</v>
      </c>
      <c r="I43" s="23"/>
      <c r="J43" s="23"/>
      <c r="K43" s="23"/>
      <c r="L43" s="62">
        <v>13156</v>
      </c>
      <c r="M43" s="74">
        <v>80000</v>
      </c>
      <c r="N43" s="74"/>
    </row>
    <row r="44" spans="1:14" ht="12.75">
      <c r="A44" s="41"/>
      <c r="B44" s="10" t="s">
        <v>138</v>
      </c>
      <c r="C44" s="54">
        <f t="shared" si="1"/>
        <v>24453</v>
      </c>
      <c r="D44" s="101"/>
      <c r="E44" s="23"/>
      <c r="F44" s="23"/>
      <c r="G44" s="101">
        <f>'[1]6_btn'!$C$27</f>
        <v>24453</v>
      </c>
      <c r="H44" s="54">
        <f t="shared" si="2"/>
        <v>6986</v>
      </c>
      <c r="I44" s="23"/>
      <c r="J44" s="23"/>
      <c r="K44" s="23"/>
      <c r="L44" s="62">
        <v>6986</v>
      </c>
      <c r="M44" s="74">
        <v>24453</v>
      </c>
      <c r="N44" s="74"/>
    </row>
    <row r="45" spans="1:14" ht="25.5">
      <c r="A45" s="41"/>
      <c r="B45" s="10" t="s">
        <v>139</v>
      </c>
      <c r="C45" s="54">
        <f t="shared" si="1"/>
        <v>46000</v>
      </c>
      <c r="D45" s="23"/>
      <c r="E45" s="23"/>
      <c r="F45" s="23"/>
      <c r="G45" s="23">
        <f>'[1]6_btn'!$C$28</f>
        <v>46000</v>
      </c>
      <c r="H45" s="54">
        <f t="shared" si="2"/>
        <v>9733</v>
      </c>
      <c r="I45" s="23"/>
      <c r="J45" s="23"/>
      <c r="K45" s="23"/>
      <c r="L45" s="62">
        <v>9733</v>
      </c>
      <c r="M45" s="74">
        <v>46000</v>
      </c>
      <c r="N45" s="74"/>
    </row>
    <row r="46" spans="1:14" ht="12.75">
      <c r="A46" s="41"/>
      <c r="B46" s="10" t="s">
        <v>140</v>
      </c>
      <c r="C46" s="54">
        <f t="shared" si="1"/>
        <v>20000</v>
      </c>
      <c r="D46" s="23"/>
      <c r="E46" s="23"/>
      <c r="F46" s="23"/>
      <c r="G46" s="23">
        <f>'[1]6_btn'!$C$29</f>
        <v>20000</v>
      </c>
      <c r="H46" s="54">
        <f t="shared" si="2"/>
        <v>0</v>
      </c>
      <c r="I46" s="23"/>
      <c r="J46" s="23"/>
      <c r="K46" s="23"/>
      <c r="L46" s="62">
        <v>0</v>
      </c>
      <c r="M46" s="74">
        <v>20000</v>
      </c>
      <c r="N46" s="74"/>
    </row>
    <row r="47" spans="1:14" ht="25.5">
      <c r="A47" s="41"/>
      <c r="B47" s="81" t="s">
        <v>141</v>
      </c>
      <c r="C47" s="103">
        <f t="shared" si="1"/>
        <v>202888</v>
      </c>
      <c r="D47" s="101">
        <f>'[1]6_btn'!$C$30</f>
        <v>202888</v>
      </c>
      <c r="E47" s="23"/>
      <c r="F47" s="23"/>
      <c r="G47" s="24"/>
      <c r="H47" s="54">
        <f t="shared" si="2"/>
        <v>0</v>
      </c>
      <c r="I47" s="23">
        <v>0</v>
      </c>
      <c r="J47" s="23"/>
      <c r="K47" s="23"/>
      <c r="L47" s="62"/>
      <c r="M47" s="74">
        <v>202888</v>
      </c>
      <c r="N47" s="74">
        <v>202888</v>
      </c>
    </row>
    <row r="48" spans="1:14" ht="25.5">
      <c r="A48" s="41"/>
      <c r="B48" s="10" t="s">
        <v>142</v>
      </c>
      <c r="C48" s="54">
        <f t="shared" si="1"/>
        <v>1394580</v>
      </c>
      <c r="D48" s="101">
        <f>'[1]6_btn'!$C$91-391512-795028</f>
        <v>208040</v>
      </c>
      <c r="E48" s="23"/>
      <c r="F48" s="23"/>
      <c r="G48" s="24">
        <f>795028+391512</f>
        <v>1186540</v>
      </c>
      <c r="H48" s="54">
        <f t="shared" si="2"/>
        <v>11836</v>
      </c>
      <c r="I48" s="23">
        <v>6882</v>
      </c>
      <c r="J48" s="23"/>
      <c r="K48" s="23"/>
      <c r="L48" s="62">
        <v>4954</v>
      </c>
      <c r="M48" s="74">
        <v>1394580</v>
      </c>
      <c r="N48" s="74">
        <v>206578</v>
      </c>
    </row>
    <row r="49" spans="1:14" ht="25.5">
      <c r="A49" s="41"/>
      <c r="B49" s="10" t="s">
        <v>143</v>
      </c>
      <c r="C49" s="54">
        <f t="shared" si="1"/>
        <v>50000</v>
      </c>
      <c r="D49" s="23">
        <f>'[1]6_btn'!$C$92-5000</f>
        <v>45000</v>
      </c>
      <c r="E49" s="23"/>
      <c r="F49" s="23"/>
      <c r="G49" s="24">
        <v>5000</v>
      </c>
      <c r="H49" s="54">
        <f t="shared" si="2"/>
        <v>8631</v>
      </c>
      <c r="I49" s="23">
        <v>4502</v>
      </c>
      <c r="J49" s="23"/>
      <c r="K49" s="23"/>
      <c r="L49" s="62">
        <v>4129</v>
      </c>
      <c r="M49" s="74">
        <v>50000</v>
      </c>
      <c r="N49" s="74">
        <v>45498</v>
      </c>
    </row>
    <row r="50" spans="1:14" ht="51">
      <c r="A50" s="41"/>
      <c r="B50" s="10" t="s">
        <v>144</v>
      </c>
      <c r="C50" s="54">
        <f t="shared" si="1"/>
        <v>100000</v>
      </c>
      <c r="D50" s="23">
        <f>'[1]6_btn'!$C$93</f>
        <v>100000</v>
      </c>
      <c r="E50" s="23"/>
      <c r="F50" s="23"/>
      <c r="G50" s="24"/>
      <c r="H50" s="54">
        <f t="shared" si="2"/>
        <v>474</v>
      </c>
      <c r="I50" s="23">
        <v>474</v>
      </c>
      <c r="J50" s="23"/>
      <c r="K50" s="23"/>
      <c r="L50" s="62"/>
      <c r="M50" s="74">
        <v>100000</v>
      </c>
      <c r="N50" s="74">
        <v>99526</v>
      </c>
    </row>
    <row r="51" spans="1:14" ht="12.75">
      <c r="A51" s="41"/>
      <c r="B51" s="10" t="s">
        <v>145</v>
      </c>
      <c r="C51" s="54">
        <f t="shared" si="1"/>
        <v>55160</v>
      </c>
      <c r="D51" s="23">
        <f>'[1]6_btn'!$C$94-8546-34000</f>
        <v>10034</v>
      </c>
      <c r="E51" s="23"/>
      <c r="F51" s="23">
        <v>8546</v>
      </c>
      <c r="G51" s="24">
        <v>36580</v>
      </c>
      <c r="H51" s="54">
        <f t="shared" si="2"/>
        <v>10836</v>
      </c>
      <c r="I51" s="23">
        <v>0</v>
      </c>
      <c r="J51" s="23"/>
      <c r="K51" s="23">
        <v>0</v>
      </c>
      <c r="L51" s="62">
        <v>10836</v>
      </c>
      <c r="M51" s="74">
        <v>52580</v>
      </c>
      <c r="N51" s="74">
        <v>7454</v>
      </c>
    </row>
    <row r="52" spans="1:14" ht="12.75">
      <c r="A52" s="41"/>
      <c r="B52" s="10" t="s">
        <v>146</v>
      </c>
      <c r="C52" s="54">
        <f t="shared" si="1"/>
        <v>106903</v>
      </c>
      <c r="D52" s="23"/>
      <c r="E52" s="23"/>
      <c r="F52" s="23"/>
      <c r="G52" s="23">
        <f>'[1]6_btn'!$C$95</f>
        <v>106903</v>
      </c>
      <c r="H52" s="54">
        <f t="shared" si="2"/>
        <v>6903</v>
      </c>
      <c r="I52" s="23"/>
      <c r="J52" s="23"/>
      <c r="K52" s="23"/>
      <c r="L52" s="62">
        <v>6903</v>
      </c>
      <c r="M52" s="74">
        <v>106903</v>
      </c>
      <c r="N52" s="74"/>
    </row>
    <row r="53" spans="1:14" ht="25.5">
      <c r="A53" s="41" t="s">
        <v>13</v>
      </c>
      <c r="B53" s="9" t="s">
        <v>14</v>
      </c>
      <c r="C53" s="36">
        <f t="shared" si="1"/>
        <v>713637</v>
      </c>
      <c r="D53" s="3"/>
      <c r="E53" s="3">
        <f>SUM('[1]6_btn'!$C$33+'[1]6_btn'!$C$34)</f>
        <v>713637</v>
      </c>
      <c r="F53" s="3"/>
      <c r="G53" s="4"/>
      <c r="H53" s="36">
        <f t="shared" si="2"/>
        <v>138100</v>
      </c>
      <c r="I53" s="3"/>
      <c r="J53" s="3">
        <v>138100</v>
      </c>
      <c r="K53" s="3"/>
      <c r="L53" s="60"/>
      <c r="M53" s="72">
        <v>713637</v>
      </c>
      <c r="N53" s="72"/>
    </row>
    <row r="54" spans="1:14" ht="25.5">
      <c r="A54" s="41" t="s">
        <v>13</v>
      </c>
      <c r="B54" s="9" t="s">
        <v>147</v>
      </c>
      <c r="C54" s="36">
        <f t="shared" si="1"/>
        <v>30000</v>
      </c>
      <c r="D54" s="3">
        <f>'[1]6_btn'!$C$35</f>
        <v>30000</v>
      </c>
      <c r="E54" s="3"/>
      <c r="F54" s="3"/>
      <c r="G54" s="4"/>
      <c r="H54" s="36">
        <f t="shared" si="2"/>
        <v>0</v>
      </c>
      <c r="I54" s="3">
        <v>0</v>
      </c>
      <c r="J54" s="3"/>
      <c r="K54" s="3"/>
      <c r="L54" s="60"/>
      <c r="M54" s="72">
        <v>30000</v>
      </c>
      <c r="N54" s="72">
        <v>30000</v>
      </c>
    </row>
    <row r="55" spans="1:14" ht="12.75">
      <c r="A55" s="41" t="s">
        <v>69</v>
      </c>
      <c r="B55" s="9" t="s">
        <v>42</v>
      </c>
      <c r="C55" s="36">
        <f t="shared" si="1"/>
        <v>155155</v>
      </c>
      <c r="D55" s="3">
        <f>SUM('[1]10_tasn'!$C$7)</f>
        <v>155155</v>
      </c>
      <c r="E55" s="3"/>
      <c r="F55" s="3"/>
      <c r="G55" s="4"/>
      <c r="H55" s="36">
        <f t="shared" si="2"/>
        <v>90943</v>
      </c>
      <c r="I55" s="3">
        <v>90943</v>
      </c>
      <c r="J55" s="3"/>
      <c r="K55" s="3"/>
      <c r="L55" s="60"/>
      <c r="M55" s="72">
        <v>155155</v>
      </c>
      <c r="N55" s="72">
        <v>45716</v>
      </c>
    </row>
    <row r="56" spans="1:14" ht="12.75">
      <c r="A56" s="44" t="s">
        <v>69</v>
      </c>
      <c r="B56" s="45" t="s">
        <v>148</v>
      </c>
      <c r="C56" s="36">
        <f t="shared" si="1"/>
        <v>200000</v>
      </c>
      <c r="D56" s="25">
        <f>'[1]6_btn'!$C$37</f>
        <v>200000</v>
      </c>
      <c r="E56" s="25"/>
      <c r="F56" s="25"/>
      <c r="G56" s="26"/>
      <c r="H56" s="36">
        <f t="shared" si="2"/>
        <v>7552</v>
      </c>
      <c r="I56" s="25">
        <v>7552</v>
      </c>
      <c r="J56" s="25"/>
      <c r="K56" s="25"/>
      <c r="L56" s="63"/>
      <c r="M56" s="75">
        <v>200000</v>
      </c>
      <c r="N56" s="75">
        <v>192448</v>
      </c>
    </row>
    <row r="57" spans="1:14" s="19" customFormat="1" ht="13.5" thickBot="1">
      <c r="A57" s="44" t="s">
        <v>43</v>
      </c>
      <c r="B57" s="45" t="s">
        <v>44</v>
      </c>
      <c r="C57" s="37">
        <f t="shared" si="1"/>
        <v>776247</v>
      </c>
      <c r="D57" s="25">
        <f>SUM('[2]04.920'!$E$215,'[2]04.920'!$E$176)</f>
        <v>776247</v>
      </c>
      <c r="E57" s="25"/>
      <c r="F57" s="25"/>
      <c r="G57" s="26"/>
      <c r="H57" s="37">
        <f t="shared" si="2"/>
        <v>100000</v>
      </c>
      <c r="I57" s="25">
        <v>100000</v>
      </c>
      <c r="J57" s="25"/>
      <c r="K57" s="25"/>
      <c r="L57" s="63"/>
      <c r="M57" s="75">
        <v>776247</v>
      </c>
      <c r="N57" s="75">
        <v>676247</v>
      </c>
    </row>
    <row r="58" spans="1:14" s="31" customFormat="1" ht="14.25" thickBot="1" thickTop="1">
      <c r="A58" s="126" t="s">
        <v>83</v>
      </c>
      <c r="B58" s="127"/>
      <c r="C58" s="16">
        <f t="shared" si="1"/>
        <v>2403045</v>
      </c>
      <c r="D58" s="20">
        <f>SUM(D59:D62)</f>
        <v>2359828</v>
      </c>
      <c r="E58" s="20">
        <f>SUM(E59:E62)</f>
        <v>43217</v>
      </c>
      <c r="F58" s="20">
        <f>SUM(F59:F62)</f>
        <v>0</v>
      </c>
      <c r="G58" s="22">
        <f>SUM(G59:G62)</f>
        <v>0</v>
      </c>
      <c r="H58" s="16">
        <f t="shared" si="2"/>
        <v>1226105</v>
      </c>
      <c r="I58" s="20">
        <f aca="true" t="shared" si="6" ref="I58:N58">SUM(I59:I62)</f>
        <v>1208381</v>
      </c>
      <c r="J58" s="20">
        <f t="shared" si="6"/>
        <v>17724</v>
      </c>
      <c r="K58" s="20">
        <f t="shared" si="6"/>
        <v>0</v>
      </c>
      <c r="L58" s="61">
        <f t="shared" si="6"/>
        <v>0</v>
      </c>
      <c r="M58" s="73">
        <f t="shared" si="6"/>
        <v>2403045</v>
      </c>
      <c r="N58" s="73">
        <f t="shared" si="6"/>
        <v>706936</v>
      </c>
    </row>
    <row r="59" spans="1:14" ht="26.25" thickTop="1">
      <c r="A59" s="42" t="s">
        <v>45</v>
      </c>
      <c r="B59" s="43" t="s">
        <v>84</v>
      </c>
      <c r="C59" s="35">
        <f t="shared" si="1"/>
        <v>2021180</v>
      </c>
      <c r="D59" s="14">
        <f>'[1]11_lap'!$C$7</f>
        <v>2021180</v>
      </c>
      <c r="E59" s="14"/>
      <c r="F59" s="14"/>
      <c r="G59" s="15"/>
      <c r="H59" s="35">
        <f t="shared" si="2"/>
        <v>1166732</v>
      </c>
      <c r="I59" s="14">
        <v>1166732</v>
      </c>
      <c r="J59" s="14"/>
      <c r="K59" s="14"/>
      <c r="L59" s="59"/>
      <c r="M59" s="71">
        <v>2021180</v>
      </c>
      <c r="N59" s="71">
        <v>483696</v>
      </c>
    </row>
    <row r="60" spans="1:14" ht="25.5">
      <c r="A60" s="42" t="s">
        <v>45</v>
      </c>
      <c r="B60" s="43" t="s">
        <v>149</v>
      </c>
      <c r="C60" s="35">
        <f t="shared" si="1"/>
        <v>0</v>
      </c>
      <c r="D60" s="14">
        <f>'[1]6_btn'!$C$99</f>
        <v>0</v>
      </c>
      <c r="E60" s="14"/>
      <c r="F60" s="14"/>
      <c r="G60" s="15"/>
      <c r="H60" s="35">
        <f t="shared" si="2"/>
        <v>0</v>
      </c>
      <c r="I60" s="14">
        <v>0</v>
      </c>
      <c r="J60" s="14"/>
      <c r="K60" s="14"/>
      <c r="L60" s="59"/>
      <c r="M60" s="71"/>
      <c r="N60" s="71"/>
    </row>
    <row r="61" spans="1:14" ht="38.25">
      <c r="A61" s="42" t="s">
        <v>45</v>
      </c>
      <c r="B61" s="43" t="s">
        <v>179</v>
      </c>
      <c r="C61" s="35">
        <f t="shared" si="1"/>
        <v>200000</v>
      </c>
      <c r="D61" s="14">
        <f>'[1]6_btn'!$C$100+'[1]6_btn'!$C$40</f>
        <v>200000</v>
      </c>
      <c r="E61" s="14"/>
      <c r="F61" s="14"/>
      <c r="G61" s="15"/>
      <c r="H61" s="35">
        <f t="shared" si="2"/>
        <v>15678</v>
      </c>
      <c r="I61" s="14">
        <v>15678</v>
      </c>
      <c r="J61" s="14"/>
      <c r="K61" s="14"/>
      <c r="L61" s="59"/>
      <c r="M61" s="71">
        <v>200000</v>
      </c>
      <c r="N61" s="71">
        <v>120340</v>
      </c>
    </row>
    <row r="62" spans="1:14" ht="13.5" thickBot="1">
      <c r="A62" s="41" t="s">
        <v>15</v>
      </c>
      <c r="B62" s="82" t="s">
        <v>121</v>
      </c>
      <c r="C62" s="36">
        <f t="shared" si="1"/>
        <v>181865</v>
      </c>
      <c r="D62" s="3">
        <f>SUM('[1]12_Vide'!$C$7)-43217</f>
        <v>138648</v>
      </c>
      <c r="E62" s="3">
        <f>1800+10000+2898+1000+3000+8950+2157+500+1500+2000+6000+600+330+2482</f>
        <v>43217</v>
      </c>
      <c r="F62" s="3"/>
      <c r="G62" s="4"/>
      <c r="H62" s="36">
        <f t="shared" si="2"/>
        <v>43695</v>
      </c>
      <c r="I62" s="3">
        <v>25971</v>
      </c>
      <c r="J62" s="3">
        <v>17724</v>
      </c>
      <c r="K62" s="3"/>
      <c r="L62" s="60"/>
      <c r="M62" s="72">
        <v>181865</v>
      </c>
      <c r="N62" s="72">
        <v>102900</v>
      </c>
    </row>
    <row r="63" spans="1:14" s="31" customFormat="1" ht="14.25" thickBot="1" thickTop="1">
      <c r="A63" s="126" t="s">
        <v>85</v>
      </c>
      <c r="B63" s="127"/>
      <c r="C63" s="16">
        <f t="shared" si="1"/>
        <v>4428016</v>
      </c>
      <c r="D63" s="20">
        <f>SUM(D64:D78)</f>
        <v>2248854</v>
      </c>
      <c r="E63" s="20">
        <f>SUM(E64:E78)</f>
        <v>2004000</v>
      </c>
      <c r="F63" s="20">
        <f>SUM(F64:F78)</f>
        <v>175162</v>
      </c>
      <c r="G63" s="22">
        <f>SUM(G64:G78)</f>
        <v>0</v>
      </c>
      <c r="H63" s="16">
        <f t="shared" si="2"/>
        <v>465252</v>
      </c>
      <c r="I63" s="20">
        <f aca="true" t="shared" si="7" ref="I63:N63">SUM(I64:I78)</f>
        <v>456544</v>
      </c>
      <c r="J63" s="20">
        <f t="shared" si="7"/>
        <v>0</v>
      </c>
      <c r="K63" s="20">
        <f t="shared" si="7"/>
        <v>8708</v>
      </c>
      <c r="L63" s="61">
        <f t="shared" si="7"/>
        <v>0</v>
      </c>
      <c r="M63" s="73">
        <f t="shared" si="7"/>
        <v>4392784</v>
      </c>
      <c r="N63" s="73">
        <f t="shared" si="7"/>
        <v>725044</v>
      </c>
    </row>
    <row r="64" spans="1:14" ht="26.25" thickTop="1">
      <c r="A64" s="41" t="s">
        <v>46</v>
      </c>
      <c r="B64" s="82" t="s">
        <v>86</v>
      </c>
      <c r="C64" s="36">
        <f aca="true" t="shared" si="8" ref="C64:C126">SUM(D64:G64)</f>
        <v>208500</v>
      </c>
      <c r="D64" s="3">
        <f>'[1]13_Ter.plan.'!$C$7-4000</f>
        <v>204500</v>
      </c>
      <c r="E64" s="3">
        <v>4000</v>
      </c>
      <c r="F64" s="3"/>
      <c r="G64" s="4"/>
      <c r="H64" s="36">
        <f aca="true" t="shared" si="9" ref="H64:H126">SUM(I64:L64)</f>
        <v>2726</v>
      </c>
      <c r="I64" s="3">
        <v>2726</v>
      </c>
      <c r="J64" s="3"/>
      <c r="K64" s="3"/>
      <c r="L64" s="60"/>
      <c r="M64" s="72">
        <v>208500</v>
      </c>
      <c r="N64" s="72">
        <v>182823</v>
      </c>
    </row>
    <row r="65" spans="1:14" ht="38.25">
      <c r="A65" s="46" t="s">
        <v>16</v>
      </c>
      <c r="B65" s="82" t="s">
        <v>17</v>
      </c>
      <c r="C65" s="36">
        <f t="shared" si="8"/>
        <v>90308</v>
      </c>
      <c r="D65" s="3">
        <f>SUM('[1]6_btn'!$C$104)</f>
        <v>90308</v>
      </c>
      <c r="E65" s="3"/>
      <c r="F65" s="3"/>
      <c r="G65" s="4"/>
      <c r="H65" s="36">
        <f t="shared" si="9"/>
        <v>0</v>
      </c>
      <c r="I65" s="3"/>
      <c r="J65" s="3"/>
      <c r="K65" s="3"/>
      <c r="L65" s="60"/>
      <c r="M65" s="72">
        <v>90308</v>
      </c>
      <c r="N65" s="72">
        <v>90308</v>
      </c>
    </row>
    <row r="66" spans="1:14" ht="25.5">
      <c r="A66" s="41" t="s">
        <v>16</v>
      </c>
      <c r="B66" s="82" t="s">
        <v>18</v>
      </c>
      <c r="C66" s="36">
        <f t="shared" si="8"/>
        <v>74000</v>
      </c>
      <c r="D66" s="3">
        <v>74000</v>
      </c>
      <c r="E66" s="3"/>
      <c r="F66" s="3"/>
      <c r="G66" s="4"/>
      <c r="H66" s="36">
        <f t="shared" si="9"/>
        <v>0</v>
      </c>
      <c r="I66" s="3">
        <v>0</v>
      </c>
      <c r="J66" s="3"/>
      <c r="K66" s="3"/>
      <c r="L66" s="60"/>
      <c r="M66" s="72">
        <v>74000</v>
      </c>
      <c r="N66" s="72">
        <v>0</v>
      </c>
    </row>
    <row r="67" spans="1:14" ht="25.5">
      <c r="A67" s="41" t="s">
        <v>19</v>
      </c>
      <c r="B67" s="82" t="s">
        <v>20</v>
      </c>
      <c r="C67" s="36">
        <f t="shared" si="8"/>
        <v>70000</v>
      </c>
      <c r="D67" s="3">
        <f>'[1]6_btn'!$C$106</f>
        <v>70000</v>
      </c>
      <c r="E67" s="3"/>
      <c r="F67" s="3"/>
      <c r="G67" s="4"/>
      <c r="H67" s="36">
        <f t="shared" si="9"/>
        <v>19620</v>
      </c>
      <c r="I67" s="3">
        <v>19620</v>
      </c>
      <c r="J67" s="3"/>
      <c r="K67" s="3"/>
      <c r="L67" s="60"/>
      <c r="M67" s="72">
        <v>70000</v>
      </c>
      <c r="N67" s="72">
        <v>50380</v>
      </c>
    </row>
    <row r="68" spans="1:14" ht="12.75">
      <c r="A68" s="41" t="s">
        <v>19</v>
      </c>
      <c r="B68" s="82" t="s">
        <v>181</v>
      </c>
      <c r="C68" s="36">
        <f t="shared" si="8"/>
        <v>27030</v>
      </c>
      <c r="D68" s="3">
        <f>'[1]6_btn'!$C$107</f>
        <v>27030</v>
      </c>
      <c r="E68" s="3"/>
      <c r="F68" s="3"/>
      <c r="G68" s="4"/>
      <c r="H68" s="36">
        <f t="shared" si="9"/>
        <v>27030</v>
      </c>
      <c r="I68" s="3">
        <v>27030</v>
      </c>
      <c r="J68" s="3"/>
      <c r="K68" s="3"/>
      <c r="L68" s="60"/>
      <c r="M68" s="72">
        <v>27030</v>
      </c>
      <c r="N68" s="72"/>
    </row>
    <row r="69" spans="1:14" ht="12.75">
      <c r="A69" s="41" t="s">
        <v>21</v>
      </c>
      <c r="B69" s="82" t="s">
        <v>87</v>
      </c>
      <c r="C69" s="36">
        <f t="shared" si="8"/>
        <v>85943</v>
      </c>
      <c r="D69" s="3">
        <f>'[1]14_sv.nof'!$C$7</f>
        <v>85943</v>
      </c>
      <c r="E69" s="3"/>
      <c r="F69" s="3"/>
      <c r="G69" s="4"/>
      <c r="H69" s="36">
        <f t="shared" si="9"/>
        <v>6245</v>
      </c>
      <c r="I69" s="3">
        <v>6245</v>
      </c>
      <c r="J69" s="3"/>
      <c r="K69" s="3"/>
      <c r="L69" s="60"/>
      <c r="M69" s="72">
        <v>85943</v>
      </c>
      <c r="N69" s="72">
        <v>78755</v>
      </c>
    </row>
    <row r="70" spans="1:14" s="123" customFormat="1" ht="25.5">
      <c r="A70" s="116" t="s">
        <v>21</v>
      </c>
      <c r="B70" s="117" t="s">
        <v>47</v>
      </c>
      <c r="C70" s="118">
        <f t="shared" si="8"/>
        <v>262676</v>
      </c>
      <c r="D70" s="119">
        <v>238157</v>
      </c>
      <c r="E70" s="119"/>
      <c r="F70" s="119">
        <f>36+300+2472+2000+12258+2953+3000+1500</f>
        <v>24519</v>
      </c>
      <c r="G70" s="120"/>
      <c r="H70" s="118">
        <f t="shared" si="9"/>
        <v>43595</v>
      </c>
      <c r="I70" s="119">
        <v>43595</v>
      </c>
      <c r="J70" s="119"/>
      <c r="K70" s="119"/>
      <c r="L70" s="121"/>
      <c r="M70" s="122">
        <f>262676-4092</f>
        <v>258584</v>
      </c>
      <c r="N70" s="122"/>
    </row>
    <row r="71" spans="1:14" s="89" customFormat="1" ht="25.5">
      <c r="A71" s="84" t="s">
        <v>21</v>
      </c>
      <c r="B71" s="82" t="s">
        <v>150</v>
      </c>
      <c r="C71" s="36">
        <f t="shared" si="8"/>
        <v>0</v>
      </c>
      <c r="D71" s="85">
        <f>'[1]6_btn'!$C$44</f>
        <v>0</v>
      </c>
      <c r="E71" s="85"/>
      <c r="F71" s="85"/>
      <c r="G71" s="86"/>
      <c r="H71" s="36">
        <f t="shared" si="9"/>
        <v>0</v>
      </c>
      <c r="I71" s="85"/>
      <c r="J71" s="85"/>
      <c r="K71" s="85"/>
      <c r="L71" s="87"/>
      <c r="M71" s="88">
        <v>0</v>
      </c>
      <c r="N71" s="88"/>
    </row>
    <row r="72" spans="1:14" s="89" customFormat="1" ht="25.5">
      <c r="A72" s="84" t="s">
        <v>21</v>
      </c>
      <c r="B72" s="82" t="s">
        <v>151</v>
      </c>
      <c r="C72" s="36">
        <f t="shared" si="8"/>
        <v>2286906</v>
      </c>
      <c r="D72" s="85">
        <f>SUM('[4]Attīstības projekti 06.100'!$E$45)</f>
        <v>286906</v>
      </c>
      <c r="E72" s="85">
        <f>'[1]6_btn'!$C$45</f>
        <v>2000000</v>
      </c>
      <c r="F72" s="85"/>
      <c r="G72" s="86"/>
      <c r="H72" s="36">
        <f t="shared" si="9"/>
        <v>0</v>
      </c>
      <c r="I72" s="85">
        <v>0</v>
      </c>
      <c r="J72" s="85">
        <v>0</v>
      </c>
      <c r="K72" s="85"/>
      <c r="L72" s="87"/>
      <c r="M72" s="88">
        <v>2286906</v>
      </c>
      <c r="N72" s="88"/>
    </row>
    <row r="73" spans="1:14" s="89" customFormat="1" ht="25.5">
      <c r="A73" s="84" t="s">
        <v>21</v>
      </c>
      <c r="B73" s="82" t="s">
        <v>152</v>
      </c>
      <c r="C73" s="36">
        <f t="shared" si="8"/>
        <v>24000</v>
      </c>
      <c r="D73" s="85"/>
      <c r="E73" s="85"/>
      <c r="F73" s="85">
        <f>'[1]6_btn'!$C$46</f>
        <v>24000</v>
      </c>
      <c r="G73" s="86"/>
      <c r="H73" s="36">
        <f t="shared" si="9"/>
        <v>0</v>
      </c>
      <c r="I73" s="85"/>
      <c r="J73" s="85"/>
      <c r="K73" s="85">
        <v>0</v>
      </c>
      <c r="L73" s="87"/>
      <c r="M73" s="88">
        <v>24000</v>
      </c>
      <c r="N73" s="88"/>
    </row>
    <row r="74" spans="1:14" s="89" customFormat="1" ht="25.5">
      <c r="A74" s="84" t="s">
        <v>21</v>
      </c>
      <c r="B74" s="82" t="s">
        <v>174</v>
      </c>
      <c r="C74" s="36">
        <f t="shared" si="8"/>
        <v>100000</v>
      </c>
      <c r="D74" s="85">
        <f>'[1]6_btn'!$C$109</f>
        <v>100000</v>
      </c>
      <c r="E74" s="85"/>
      <c r="F74" s="85"/>
      <c r="G74" s="86"/>
      <c r="H74" s="36">
        <f t="shared" si="9"/>
        <v>37371</v>
      </c>
      <c r="I74" s="85">
        <v>37371</v>
      </c>
      <c r="J74" s="85"/>
      <c r="K74" s="85"/>
      <c r="L74" s="87"/>
      <c r="M74" s="88">
        <f>100000-31140</f>
        <v>68860</v>
      </c>
      <c r="N74" s="88">
        <v>62628</v>
      </c>
    </row>
    <row r="75" spans="1:14" s="89" customFormat="1" ht="38.25">
      <c r="A75" s="84" t="s">
        <v>21</v>
      </c>
      <c r="B75" s="82" t="s">
        <v>153</v>
      </c>
      <c r="C75" s="36">
        <f t="shared" si="8"/>
        <v>920613</v>
      </c>
      <c r="D75" s="85">
        <f>'[1]6_btn'!$C$110-66643</f>
        <v>853970</v>
      </c>
      <c r="E75" s="85"/>
      <c r="F75" s="85">
        <v>66643</v>
      </c>
      <c r="G75" s="86"/>
      <c r="H75" s="36">
        <f t="shared" si="9"/>
        <v>250730</v>
      </c>
      <c r="I75" s="85">
        <v>245503</v>
      </c>
      <c r="J75" s="85"/>
      <c r="K75" s="85">
        <v>5227</v>
      </c>
      <c r="L75" s="87"/>
      <c r="M75" s="88">
        <v>920613</v>
      </c>
      <c r="N75" s="88">
        <v>123644</v>
      </c>
    </row>
    <row r="76" spans="1:14" ht="25.5">
      <c r="A76" s="41" t="s">
        <v>21</v>
      </c>
      <c r="B76" s="82" t="s">
        <v>22</v>
      </c>
      <c r="C76" s="36">
        <f t="shared" si="8"/>
        <v>40000</v>
      </c>
      <c r="D76" s="3"/>
      <c r="E76" s="3"/>
      <c r="F76" s="3">
        <f>'[1]6_btn'!$C$43</f>
        <v>40000</v>
      </c>
      <c r="G76" s="4"/>
      <c r="H76" s="36">
        <f t="shared" si="9"/>
        <v>0</v>
      </c>
      <c r="I76" s="3"/>
      <c r="J76" s="3"/>
      <c r="K76" s="3">
        <v>0</v>
      </c>
      <c r="L76" s="60"/>
      <c r="M76" s="72">
        <v>40000</v>
      </c>
      <c r="N76" s="72"/>
    </row>
    <row r="77" spans="1:14" ht="12.75">
      <c r="A77" s="41" t="s">
        <v>21</v>
      </c>
      <c r="B77" s="82" t="s">
        <v>180</v>
      </c>
      <c r="C77" s="36">
        <f t="shared" si="8"/>
        <v>30943</v>
      </c>
      <c r="D77" s="3">
        <f>SUM('[1]14_sv.nof'!$C$58)</f>
        <v>30943</v>
      </c>
      <c r="E77" s="3"/>
      <c r="F77" s="3"/>
      <c r="G77" s="4"/>
      <c r="H77" s="36">
        <f t="shared" si="9"/>
        <v>0</v>
      </c>
      <c r="I77" s="3"/>
      <c r="J77" s="3"/>
      <c r="K77" s="3"/>
      <c r="L77" s="60"/>
      <c r="M77" s="72">
        <v>30943</v>
      </c>
      <c r="N77" s="72">
        <v>30943</v>
      </c>
    </row>
    <row r="78" spans="1:14" ht="27.75" customHeight="1" thickBot="1">
      <c r="A78" s="44" t="s">
        <v>21</v>
      </c>
      <c r="B78" s="83" t="s">
        <v>84</v>
      </c>
      <c r="C78" s="37">
        <f t="shared" si="8"/>
        <v>207097</v>
      </c>
      <c r="D78" s="25">
        <f>'[1]11_lap'!$C$27-20000</f>
        <v>187097</v>
      </c>
      <c r="E78" s="25"/>
      <c r="F78" s="25">
        <v>20000</v>
      </c>
      <c r="G78" s="26"/>
      <c r="H78" s="37">
        <f t="shared" si="9"/>
        <v>77935</v>
      </c>
      <c r="I78" s="25">
        <v>74454</v>
      </c>
      <c r="J78" s="25"/>
      <c r="K78" s="25">
        <v>3481</v>
      </c>
      <c r="L78" s="63"/>
      <c r="M78" s="75">
        <v>207097</v>
      </c>
      <c r="N78" s="75">
        <v>105563</v>
      </c>
    </row>
    <row r="79" spans="1:14" s="31" customFormat="1" ht="14.25" thickBot="1" thickTop="1">
      <c r="A79" s="126" t="s">
        <v>122</v>
      </c>
      <c r="B79" s="127"/>
      <c r="C79" s="16">
        <f t="shared" si="8"/>
        <v>672448</v>
      </c>
      <c r="D79" s="20">
        <f>SUM(D80:D83)</f>
        <v>672448</v>
      </c>
      <c r="E79" s="20">
        <f>SUM(E80:E83)</f>
        <v>0</v>
      </c>
      <c r="F79" s="20">
        <f>SUM(F80:F83)</f>
        <v>0</v>
      </c>
      <c r="G79" s="22">
        <f>SUM(G80:G83)</f>
        <v>0</v>
      </c>
      <c r="H79" s="16">
        <f t="shared" si="9"/>
        <v>112093</v>
      </c>
      <c r="I79" s="20">
        <f aca="true" t="shared" si="10" ref="I79:N79">SUM(I80:I83)</f>
        <v>112093</v>
      </c>
      <c r="J79" s="20">
        <f t="shared" si="10"/>
        <v>0</v>
      </c>
      <c r="K79" s="20">
        <f t="shared" si="10"/>
        <v>0</v>
      </c>
      <c r="L79" s="61">
        <f t="shared" si="10"/>
        <v>0</v>
      </c>
      <c r="M79" s="73">
        <f t="shared" si="10"/>
        <v>672448</v>
      </c>
      <c r="N79" s="73">
        <f t="shared" si="10"/>
        <v>0</v>
      </c>
    </row>
    <row r="80" spans="1:14" ht="27.75" customHeight="1" thickTop="1">
      <c r="A80" s="41"/>
      <c r="B80" s="9" t="s">
        <v>182</v>
      </c>
      <c r="C80" s="36">
        <f t="shared" si="8"/>
        <v>180000</v>
      </c>
      <c r="D80" s="3">
        <f>SUM('[3]Jurmalas slimnica 07.311'!$E$45)</f>
        <v>180000</v>
      </c>
      <c r="E80" s="3"/>
      <c r="F80" s="3"/>
      <c r="G80" s="4"/>
      <c r="H80" s="36">
        <f t="shared" si="9"/>
        <v>0</v>
      </c>
      <c r="I80" s="3">
        <v>0</v>
      </c>
      <c r="J80" s="3"/>
      <c r="K80" s="3"/>
      <c r="L80" s="60"/>
      <c r="M80" s="72">
        <v>180000</v>
      </c>
      <c r="N80" s="72"/>
    </row>
    <row r="81" spans="1:14" ht="27.75" customHeight="1">
      <c r="A81" s="44"/>
      <c r="B81" s="45" t="s">
        <v>184</v>
      </c>
      <c r="C81" s="36">
        <f t="shared" si="8"/>
        <v>210001</v>
      </c>
      <c r="D81" s="25">
        <f>SUM('[3]Slokas slimnica 07.311'!$E$45)</f>
        <v>210001</v>
      </c>
      <c r="E81" s="25"/>
      <c r="F81" s="25"/>
      <c r="G81" s="26"/>
      <c r="H81" s="36">
        <f t="shared" si="9"/>
        <v>48735</v>
      </c>
      <c r="I81" s="25">
        <v>48735</v>
      </c>
      <c r="J81" s="25"/>
      <c r="K81" s="25"/>
      <c r="L81" s="63"/>
      <c r="M81" s="75">
        <v>210001</v>
      </c>
      <c r="N81" s="75"/>
    </row>
    <row r="82" spans="1:14" ht="27.75" customHeight="1">
      <c r="A82" s="44"/>
      <c r="B82" s="45" t="s">
        <v>192</v>
      </c>
      <c r="C82" s="36">
        <f t="shared" si="8"/>
        <v>182447</v>
      </c>
      <c r="D82" s="25">
        <v>182447</v>
      </c>
      <c r="E82" s="25"/>
      <c r="F82" s="25"/>
      <c r="G82" s="26"/>
      <c r="H82" s="36">
        <f t="shared" si="9"/>
        <v>24723</v>
      </c>
      <c r="I82" s="25">
        <v>24723</v>
      </c>
      <c r="J82" s="25"/>
      <c r="K82" s="25"/>
      <c r="L82" s="63"/>
      <c r="M82" s="75">
        <v>182447</v>
      </c>
      <c r="N82" s="75"/>
    </row>
    <row r="83" spans="1:14" ht="27.75" customHeight="1" thickBot="1">
      <c r="A83" s="44"/>
      <c r="B83" s="45" t="s">
        <v>183</v>
      </c>
      <c r="C83" s="37">
        <f t="shared" si="8"/>
        <v>100000</v>
      </c>
      <c r="D83" s="25">
        <f>SUM('[3]KVC 07.210'!$E$45)</f>
        <v>100000</v>
      </c>
      <c r="E83" s="25"/>
      <c r="F83" s="25"/>
      <c r="G83" s="26"/>
      <c r="H83" s="37">
        <f t="shared" si="9"/>
        <v>38635</v>
      </c>
      <c r="I83" s="25">
        <v>38635</v>
      </c>
      <c r="J83" s="25"/>
      <c r="K83" s="25"/>
      <c r="L83" s="63"/>
      <c r="M83" s="75">
        <v>100000</v>
      </c>
      <c r="N83" s="75"/>
    </row>
    <row r="84" spans="1:14" s="31" customFormat="1" ht="14.25" thickBot="1" thickTop="1">
      <c r="A84" s="126" t="s">
        <v>88</v>
      </c>
      <c r="B84" s="127"/>
      <c r="C84" s="16">
        <f t="shared" si="8"/>
        <v>4402774</v>
      </c>
      <c r="D84" s="20">
        <f>SUM(D85:D106)</f>
        <v>2160397</v>
      </c>
      <c r="E84" s="20">
        <f>SUM(E85:E106)</f>
        <v>1908507</v>
      </c>
      <c r="F84" s="20">
        <f>SUM(F85:F106)</f>
        <v>333870</v>
      </c>
      <c r="G84" s="22">
        <f>SUM(G85:G106)</f>
        <v>0</v>
      </c>
      <c r="H84" s="16">
        <f t="shared" si="9"/>
        <v>1012596</v>
      </c>
      <c r="I84" s="20">
        <f aca="true" t="shared" si="11" ref="I84:N84">SUM(I85:I106)</f>
        <v>913051</v>
      </c>
      <c r="J84" s="20">
        <f t="shared" si="11"/>
        <v>83066</v>
      </c>
      <c r="K84" s="20">
        <f t="shared" si="11"/>
        <v>16479</v>
      </c>
      <c r="L84" s="61">
        <f t="shared" si="11"/>
        <v>0</v>
      </c>
      <c r="M84" s="73">
        <f t="shared" si="11"/>
        <v>4389955</v>
      </c>
      <c r="N84" s="73">
        <f t="shared" si="11"/>
        <v>792766</v>
      </c>
    </row>
    <row r="85" spans="1:14" ht="27.75" customHeight="1" thickTop="1">
      <c r="A85" s="42" t="s">
        <v>48</v>
      </c>
      <c r="B85" s="100" t="s">
        <v>84</v>
      </c>
      <c r="C85" s="35">
        <f t="shared" si="8"/>
        <v>63000</v>
      </c>
      <c r="D85" s="14">
        <f>'[1]11_lap'!$C$44-D87-D90-D91</f>
        <v>63000</v>
      </c>
      <c r="E85" s="14"/>
      <c r="F85" s="14"/>
      <c r="G85" s="15"/>
      <c r="H85" s="35">
        <f t="shared" si="9"/>
        <v>17261</v>
      </c>
      <c r="I85" s="14">
        <v>17261</v>
      </c>
      <c r="J85" s="14"/>
      <c r="K85" s="14"/>
      <c r="L85" s="59"/>
      <c r="M85" s="71">
        <v>63000</v>
      </c>
      <c r="N85" s="71">
        <v>9932</v>
      </c>
    </row>
    <row r="86" spans="1:14" ht="27.75" customHeight="1">
      <c r="A86" s="41" t="s">
        <v>48</v>
      </c>
      <c r="B86" s="82" t="s">
        <v>49</v>
      </c>
      <c r="C86" s="36">
        <f t="shared" si="8"/>
        <v>574507</v>
      </c>
      <c r="D86" s="3"/>
      <c r="E86" s="3">
        <f>'[1]6_btn'!$C$50</f>
        <v>574507</v>
      </c>
      <c r="F86" s="3"/>
      <c r="G86" s="4"/>
      <c r="H86" s="36">
        <f t="shared" si="9"/>
        <v>83066</v>
      </c>
      <c r="I86" s="3"/>
      <c r="J86" s="3">
        <v>83066</v>
      </c>
      <c r="K86" s="3"/>
      <c r="L86" s="60"/>
      <c r="M86" s="72">
        <v>574507</v>
      </c>
      <c r="N86" s="72"/>
    </row>
    <row r="87" spans="1:14" ht="27.75" customHeight="1">
      <c r="A87" s="41" t="s">
        <v>48</v>
      </c>
      <c r="B87" s="82" t="s">
        <v>50</v>
      </c>
      <c r="C87" s="36">
        <f t="shared" si="8"/>
        <v>50000</v>
      </c>
      <c r="D87" s="3">
        <f>SUM('[1]11_lap'!$D$56)</f>
        <v>50000</v>
      </c>
      <c r="E87" s="3"/>
      <c r="F87" s="3"/>
      <c r="G87" s="4"/>
      <c r="H87" s="36">
        <f t="shared" si="9"/>
        <v>50044</v>
      </c>
      <c r="I87" s="3">
        <v>50044</v>
      </c>
      <c r="J87" s="3"/>
      <c r="K87" s="3"/>
      <c r="L87" s="60"/>
      <c r="M87" s="72">
        <v>50000</v>
      </c>
      <c r="N87" s="72">
        <v>-44</v>
      </c>
    </row>
    <row r="88" spans="1:14" s="8" customFormat="1" ht="27.75" customHeight="1">
      <c r="A88" s="47" t="s">
        <v>48</v>
      </c>
      <c r="B88" s="90" t="s">
        <v>89</v>
      </c>
      <c r="C88" s="36">
        <f t="shared" si="8"/>
        <v>1695109</v>
      </c>
      <c r="D88" s="6">
        <f>'[1]6_btn'!$C$49-1334000</f>
        <v>361109</v>
      </c>
      <c r="E88" s="6">
        <v>1334000</v>
      </c>
      <c r="F88" s="6"/>
      <c r="G88" s="7"/>
      <c r="H88" s="36">
        <f t="shared" si="9"/>
        <v>332412</v>
      </c>
      <c r="I88" s="6">
        <v>332412</v>
      </c>
      <c r="J88" s="6"/>
      <c r="K88" s="6"/>
      <c r="L88" s="64"/>
      <c r="M88" s="76">
        <v>1695109</v>
      </c>
      <c r="N88" s="76"/>
    </row>
    <row r="89" spans="1:14" s="8" customFormat="1" ht="27.75" customHeight="1">
      <c r="A89" s="47" t="s">
        <v>48</v>
      </c>
      <c r="B89" s="90" t="s">
        <v>90</v>
      </c>
      <c r="C89" s="36">
        <f t="shared" si="8"/>
        <v>123201</v>
      </c>
      <c r="D89" s="6">
        <f>SUM('[4]Stadions 08.100'!$E$219)</f>
        <v>123201</v>
      </c>
      <c r="E89" s="6"/>
      <c r="F89" s="6"/>
      <c r="G89" s="7"/>
      <c r="H89" s="36">
        <f t="shared" si="9"/>
        <v>28735</v>
      </c>
      <c r="I89" s="6">
        <v>28735</v>
      </c>
      <c r="J89" s="6"/>
      <c r="K89" s="6"/>
      <c r="L89" s="64"/>
      <c r="M89" s="76">
        <v>123201</v>
      </c>
      <c r="N89" s="76"/>
    </row>
    <row r="90" spans="1:14" s="8" customFormat="1" ht="27.75" customHeight="1">
      <c r="A90" s="47" t="s">
        <v>48</v>
      </c>
      <c r="B90" s="90" t="s">
        <v>70</v>
      </c>
      <c r="C90" s="36">
        <f t="shared" si="8"/>
        <v>138000</v>
      </c>
      <c r="D90" s="6">
        <f>SUM('[1]11_lap'!$C$55,'[1]11_lap'!$C$57)</f>
        <v>138000</v>
      </c>
      <c r="E90" s="6"/>
      <c r="F90" s="6"/>
      <c r="G90" s="7"/>
      <c r="H90" s="36">
        <f t="shared" si="9"/>
        <v>138269</v>
      </c>
      <c r="I90" s="6">
        <v>138269</v>
      </c>
      <c r="J90" s="6"/>
      <c r="K90" s="6"/>
      <c r="L90" s="64"/>
      <c r="M90" s="76">
        <v>138000</v>
      </c>
      <c r="N90" s="76">
        <v>-269</v>
      </c>
    </row>
    <row r="91" spans="1:14" s="8" customFormat="1" ht="27.75" customHeight="1">
      <c r="A91" s="47" t="s">
        <v>48</v>
      </c>
      <c r="B91" s="90" t="s">
        <v>185</v>
      </c>
      <c r="C91" s="36">
        <f t="shared" si="8"/>
        <v>10000</v>
      </c>
      <c r="D91" s="6">
        <f>SUM('[1]11_lap'!$D$58)</f>
        <v>10000</v>
      </c>
      <c r="E91" s="6"/>
      <c r="F91" s="6"/>
      <c r="G91" s="7"/>
      <c r="H91" s="36">
        <f t="shared" si="9"/>
        <v>0</v>
      </c>
      <c r="I91" s="6">
        <v>0</v>
      </c>
      <c r="J91" s="6"/>
      <c r="K91" s="6"/>
      <c r="L91" s="64"/>
      <c r="M91" s="76">
        <v>10000</v>
      </c>
      <c r="N91" s="76">
        <v>-856</v>
      </c>
    </row>
    <row r="92" spans="1:14" s="8" customFormat="1" ht="27.75" customHeight="1">
      <c r="A92" s="47" t="s">
        <v>48</v>
      </c>
      <c r="B92" s="90" t="s">
        <v>123</v>
      </c>
      <c r="C92" s="36">
        <f t="shared" si="8"/>
        <v>10000</v>
      </c>
      <c r="D92" s="6">
        <f>'[1]6_btn'!$C$53</f>
        <v>10000</v>
      </c>
      <c r="E92" s="6"/>
      <c r="F92" s="6"/>
      <c r="G92" s="7"/>
      <c r="H92" s="36">
        <f t="shared" si="9"/>
        <v>0</v>
      </c>
      <c r="I92" s="6">
        <v>0</v>
      </c>
      <c r="J92" s="6"/>
      <c r="K92" s="6"/>
      <c r="L92" s="64"/>
      <c r="M92" s="76">
        <v>10000</v>
      </c>
      <c r="N92" s="76">
        <v>10000</v>
      </c>
    </row>
    <row r="93" spans="1:14" s="8" customFormat="1" ht="27.75" customHeight="1">
      <c r="A93" s="47" t="s">
        <v>48</v>
      </c>
      <c r="B93" s="90" t="s">
        <v>124</v>
      </c>
      <c r="C93" s="36">
        <f t="shared" si="8"/>
        <v>209392</v>
      </c>
      <c r="D93" s="93"/>
      <c r="E93" s="6"/>
      <c r="F93" s="93">
        <f>'[1]6_btn'!$C$52</f>
        <v>209392</v>
      </c>
      <c r="G93" s="7"/>
      <c r="H93" s="36">
        <f t="shared" si="9"/>
        <v>16479</v>
      </c>
      <c r="I93" s="6"/>
      <c r="J93" s="6"/>
      <c r="K93" s="6">
        <v>16479</v>
      </c>
      <c r="L93" s="64"/>
      <c r="M93" s="76">
        <v>209392</v>
      </c>
      <c r="N93" s="76"/>
    </row>
    <row r="94" spans="1:14" s="8" customFormat="1" ht="40.5" customHeight="1">
      <c r="A94" s="47" t="s">
        <v>48</v>
      </c>
      <c r="B94" s="90" t="s">
        <v>125</v>
      </c>
      <c r="C94" s="36">
        <f t="shared" si="8"/>
        <v>50000</v>
      </c>
      <c r="D94" s="6">
        <f>'[1]6_btn'!$C$51</f>
        <v>50000</v>
      </c>
      <c r="E94" s="6"/>
      <c r="F94" s="6"/>
      <c r="G94" s="7"/>
      <c r="H94" s="36">
        <f t="shared" si="9"/>
        <v>2171</v>
      </c>
      <c r="I94" s="6">
        <v>2171</v>
      </c>
      <c r="J94" s="6"/>
      <c r="K94" s="6"/>
      <c r="L94" s="64"/>
      <c r="M94" s="76">
        <v>50000</v>
      </c>
      <c r="N94" s="76">
        <v>47829</v>
      </c>
    </row>
    <row r="95" spans="1:14" s="8" customFormat="1" ht="12.75">
      <c r="A95" s="47" t="s">
        <v>51</v>
      </c>
      <c r="B95" s="90" t="s">
        <v>91</v>
      </c>
      <c r="C95" s="36">
        <f t="shared" si="8"/>
        <v>234758</v>
      </c>
      <c r="D95" s="6">
        <f>'[1]16_Sports'!$C$9</f>
        <v>234758</v>
      </c>
      <c r="E95" s="6"/>
      <c r="F95" s="6"/>
      <c r="G95" s="7"/>
      <c r="H95" s="36">
        <f t="shared" si="9"/>
        <v>92211</v>
      </c>
      <c r="I95" s="6">
        <v>92211</v>
      </c>
      <c r="J95" s="6"/>
      <c r="K95" s="6"/>
      <c r="L95" s="64"/>
      <c r="M95" s="76">
        <v>234758</v>
      </c>
      <c r="N95" s="76">
        <v>86121</v>
      </c>
    </row>
    <row r="96" spans="1:14" s="97" customFormat="1" ht="25.5">
      <c r="A96" s="92" t="s">
        <v>52</v>
      </c>
      <c r="B96" s="90" t="s">
        <v>169</v>
      </c>
      <c r="C96" s="36">
        <f t="shared" si="8"/>
        <v>120000</v>
      </c>
      <c r="D96" s="93">
        <f>'[1]6_btn'!$C$113</f>
        <v>120000</v>
      </c>
      <c r="E96" s="93"/>
      <c r="F96" s="93"/>
      <c r="G96" s="94"/>
      <c r="H96" s="36">
        <f t="shared" si="9"/>
        <v>4207</v>
      </c>
      <c r="I96" s="93">
        <v>4207</v>
      </c>
      <c r="J96" s="93"/>
      <c r="K96" s="93"/>
      <c r="L96" s="95"/>
      <c r="M96" s="96">
        <v>120000</v>
      </c>
      <c r="N96" s="96">
        <v>92979</v>
      </c>
    </row>
    <row r="97" spans="1:14" s="97" customFormat="1" ht="38.25">
      <c r="A97" s="92" t="s">
        <v>53</v>
      </c>
      <c r="B97" s="90" t="s">
        <v>175</v>
      </c>
      <c r="C97" s="36">
        <f t="shared" si="8"/>
        <v>70000</v>
      </c>
      <c r="D97" s="93">
        <f>'[1]6_btn'!$C$115+'[1]6_btn'!$C$116</f>
        <v>70000</v>
      </c>
      <c r="E97" s="93"/>
      <c r="F97" s="93"/>
      <c r="G97" s="94"/>
      <c r="H97" s="36">
        <f t="shared" si="9"/>
        <v>494</v>
      </c>
      <c r="I97" s="93">
        <v>494</v>
      </c>
      <c r="J97" s="93"/>
      <c r="K97" s="93"/>
      <c r="L97" s="95"/>
      <c r="M97" s="96">
        <v>70000</v>
      </c>
      <c r="N97" s="96">
        <v>51407</v>
      </c>
    </row>
    <row r="98" spans="1:14" s="8" customFormat="1" ht="25.5">
      <c r="A98" s="47" t="s">
        <v>53</v>
      </c>
      <c r="B98" s="90" t="s">
        <v>126</v>
      </c>
      <c r="C98" s="36">
        <f t="shared" si="8"/>
        <v>0</v>
      </c>
      <c r="D98" s="6">
        <f>'[1]6_btn'!$C$56</f>
        <v>0</v>
      </c>
      <c r="E98" s="6"/>
      <c r="F98" s="6"/>
      <c r="G98" s="7"/>
      <c r="H98" s="36">
        <f t="shared" si="9"/>
        <v>0</v>
      </c>
      <c r="I98" s="6"/>
      <c r="J98" s="6"/>
      <c r="K98" s="6"/>
      <c r="L98" s="64"/>
      <c r="M98" s="76"/>
      <c r="N98" s="76"/>
    </row>
    <row r="99" spans="1:14" s="8" customFormat="1" ht="38.25">
      <c r="A99" s="47" t="s">
        <v>54</v>
      </c>
      <c r="B99" s="90" t="s">
        <v>92</v>
      </c>
      <c r="C99" s="36">
        <f t="shared" si="8"/>
        <v>100000</v>
      </c>
      <c r="D99" s="6">
        <f>'[1]6_btn'!$C$118</f>
        <v>100000</v>
      </c>
      <c r="E99" s="6"/>
      <c r="F99" s="6"/>
      <c r="G99" s="7"/>
      <c r="H99" s="36">
        <f t="shared" si="9"/>
        <v>44801</v>
      </c>
      <c r="I99" s="6">
        <v>44801</v>
      </c>
      <c r="J99" s="6"/>
      <c r="K99" s="6"/>
      <c r="L99" s="64"/>
      <c r="M99" s="76">
        <v>100000</v>
      </c>
      <c r="N99" s="76">
        <v>53547</v>
      </c>
    </row>
    <row r="100" spans="1:14" s="8" customFormat="1" ht="25.5">
      <c r="A100" s="47" t="s">
        <v>54</v>
      </c>
      <c r="B100" s="90" t="s">
        <v>186</v>
      </c>
      <c r="C100" s="36">
        <f t="shared" si="8"/>
        <v>90000</v>
      </c>
      <c r="D100" s="6">
        <f>'[1]6_btn'!$C$120</f>
        <v>90000</v>
      </c>
      <c r="E100" s="6"/>
      <c r="F100" s="6"/>
      <c r="G100" s="7"/>
      <c r="H100" s="36">
        <f t="shared" si="9"/>
        <v>10797</v>
      </c>
      <c r="I100" s="6">
        <v>10797</v>
      </c>
      <c r="J100" s="6"/>
      <c r="K100" s="6"/>
      <c r="L100" s="64"/>
      <c r="M100" s="76">
        <f>90000-667-995-5000-1092</f>
        <v>82246</v>
      </c>
      <c r="N100" s="76">
        <v>36017</v>
      </c>
    </row>
    <row r="101" spans="1:14" s="8" customFormat="1" ht="25.5">
      <c r="A101" s="47" t="s">
        <v>54</v>
      </c>
      <c r="B101" s="90" t="s">
        <v>187</v>
      </c>
      <c r="C101" s="36">
        <f t="shared" si="8"/>
        <v>0</v>
      </c>
      <c r="D101" s="6">
        <f>'[1]6_btn'!$C$58</f>
        <v>0</v>
      </c>
      <c r="E101" s="6"/>
      <c r="F101" s="6"/>
      <c r="G101" s="7"/>
      <c r="H101" s="36">
        <f t="shared" si="9"/>
        <v>0</v>
      </c>
      <c r="I101" s="6"/>
      <c r="J101" s="6"/>
      <c r="K101" s="6"/>
      <c r="L101" s="64"/>
      <c r="M101" s="76">
        <v>0</v>
      </c>
      <c r="N101" s="76"/>
    </row>
    <row r="102" spans="1:14" s="8" customFormat="1" ht="12.75">
      <c r="A102" s="47" t="s">
        <v>54</v>
      </c>
      <c r="B102" s="90" t="s">
        <v>55</v>
      </c>
      <c r="C102" s="36">
        <f t="shared" si="8"/>
        <v>257500</v>
      </c>
      <c r="D102" s="93">
        <f>'[1]6_btn'!$C$119-124478</f>
        <v>133022</v>
      </c>
      <c r="E102" s="6"/>
      <c r="F102" s="6">
        <v>124478</v>
      </c>
      <c r="G102" s="7"/>
      <c r="H102" s="36">
        <f t="shared" si="9"/>
        <v>66504</v>
      </c>
      <c r="I102" s="6">
        <v>66504</v>
      </c>
      <c r="J102" s="6"/>
      <c r="K102" s="6"/>
      <c r="L102" s="64"/>
      <c r="M102" s="76">
        <v>257500</v>
      </c>
      <c r="N102" s="76">
        <v>61836</v>
      </c>
    </row>
    <row r="103" spans="1:14" s="8" customFormat="1" ht="12.75">
      <c r="A103" s="47" t="s">
        <v>56</v>
      </c>
      <c r="B103" s="90" t="s">
        <v>176</v>
      </c>
      <c r="C103" s="36">
        <f t="shared" si="8"/>
        <v>50000</v>
      </c>
      <c r="D103" s="6">
        <f>'[1]6_btn'!$C$60+'[1]6_btn'!$C$61</f>
        <v>50000</v>
      </c>
      <c r="E103" s="6"/>
      <c r="F103" s="6"/>
      <c r="G103" s="7"/>
      <c r="H103" s="36">
        <f t="shared" si="9"/>
        <v>1722</v>
      </c>
      <c r="I103" s="6">
        <v>1722</v>
      </c>
      <c r="J103" s="6"/>
      <c r="K103" s="6"/>
      <c r="L103" s="64"/>
      <c r="M103" s="76">
        <v>50000</v>
      </c>
      <c r="N103" s="76">
        <v>48278</v>
      </c>
    </row>
    <row r="104" spans="1:14" s="8" customFormat="1" ht="12.75">
      <c r="A104" s="47" t="s">
        <v>57</v>
      </c>
      <c r="B104" s="90" t="s">
        <v>58</v>
      </c>
      <c r="C104" s="36">
        <f t="shared" si="8"/>
        <v>11830</v>
      </c>
      <c r="D104" s="6">
        <f>SUM('[2]08.290'!$E$45)</f>
        <v>11830</v>
      </c>
      <c r="E104" s="6"/>
      <c r="F104" s="6"/>
      <c r="G104" s="7"/>
      <c r="H104" s="36">
        <f t="shared" si="9"/>
        <v>5629</v>
      </c>
      <c r="I104" s="6">
        <v>5629</v>
      </c>
      <c r="J104" s="6"/>
      <c r="K104" s="6"/>
      <c r="L104" s="64"/>
      <c r="M104" s="76">
        <v>11830</v>
      </c>
      <c r="N104" s="76">
        <v>5474</v>
      </c>
    </row>
    <row r="105" spans="1:14" s="8" customFormat="1" ht="25.5">
      <c r="A105" s="47" t="s">
        <v>59</v>
      </c>
      <c r="B105" s="90" t="s">
        <v>93</v>
      </c>
      <c r="C105" s="36">
        <f t="shared" si="8"/>
        <v>229790</v>
      </c>
      <c r="D105" s="6">
        <f>'[1]17_Sab.att.'!$C$8</f>
        <v>229790</v>
      </c>
      <c r="E105" s="6"/>
      <c r="F105" s="6"/>
      <c r="G105" s="7"/>
      <c r="H105" s="36">
        <f t="shared" si="9"/>
        <v>62041</v>
      </c>
      <c r="I105" s="6">
        <v>62041</v>
      </c>
      <c r="J105" s="6"/>
      <c r="K105" s="6"/>
      <c r="L105" s="64"/>
      <c r="M105" s="76">
        <f>229790-5065</f>
        <v>224725</v>
      </c>
      <c r="N105" s="76">
        <v>129140</v>
      </c>
    </row>
    <row r="106" spans="1:14" s="8" customFormat="1" ht="13.5" thickBot="1">
      <c r="A106" s="48" t="s">
        <v>60</v>
      </c>
      <c r="B106" s="98" t="s">
        <v>94</v>
      </c>
      <c r="C106" s="37">
        <f t="shared" si="8"/>
        <v>315687</v>
      </c>
      <c r="D106" s="28">
        <f>'[1]18_kultura'!$C$8</f>
        <v>315687</v>
      </c>
      <c r="E106" s="28"/>
      <c r="F106" s="28"/>
      <c r="G106" s="38"/>
      <c r="H106" s="37">
        <f t="shared" si="9"/>
        <v>55753</v>
      </c>
      <c r="I106" s="28">
        <v>55753</v>
      </c>
      <c r="J106" s="28"/>
      <c r="K106" s="28"/>
      <c r="L106" s="65"/>
      <c r="M106" s="77">
        <v>315687</v>
      </c>
      <c r="N106" s="77">
        <v>161375</v>
      </c>
    </row>
    <row r="107" spans="1:14" s="31" customFormat="1" ht="14.25" thickBot="1" thickTop="1">
      <c r="A107" s="126" t="s">
        <v>95</v>
      </c>
      <c r="B107" s="127"/>
      <c r="C107" s="16">
        <f t="shared" si="8"/>
        <v>5077707</v>
      </c>
      <c r="D107" s="20">
        <f>SUM(D108,D119,D144:D148)</f>
        <v>2949621</v>
      </c>
      <c r="E107" s="20">
        <f>SUM(E108,E119,E144:E148)</f>
        <v>2100000</v>
      </c>
      <c r="F107" s="20">
        <f>SUM(F108,F119,F144:F148)</f>
        <v>28086</v>
      </c>
      <c r="G107" s="22">
        <f>SUM(G108,G119,G144:G148)</f>
        <v>0</v>
      </c>
      <c r="H107" s="16">
        <f t="shared" si="9"/>
        <v>496884</v>
      </c>
      <c r="I107" s="20">
        <f aca="true" t="shared" si="12" ref="I107:N107">SUM(I108,I119,I144:I148)</f>
        <v>496884</v>
      </c>
      <c r="J107" s="20">
        <f t="shared" si="12"/>
        <v>0</v>
      </c>
      <c r="K107" s="20">
        <f t="shared" si="12"/>
        <v>0</v>
      </c>
      <c r="L107" s="61">
        <f t="shared" si="12"/>
        <v>0</v>
      </c>
      <c r="M107" s="73">
        <f t="shared" si="12"/>
        <v>5024611</v>
      </c>
      <c r="N107" s="73">
        <f t="shared" si="12"/>
        <v>1891297</v>
      </c>
    </row>
    <row r="108" spans="1:14" s="8" customFormat="1" ht="13.5" thickTop="1">
      <c r="A108" s="49" t="s">
        <v>62</v>
      </c>
      <c r="B108" s="50" t="s">
        <v>96</v>
      </c>
      <c r="C108" s="35">
        <f t="shared" si="8"/>
        <v>1166410</v>
      </c>
      <c r="D108" s="29">
        <f>SUM(D109:D118)</f>
        <v>366410</v>
      </c>
      <c r="E108" s="29">
        <f>SUM(E109:E118)</f>
        <v>800000</v>
      </c>
      <c r="F108" s="29">
        <f>SUM(F109:F118)</f>
        <v>0</v>
      </c>
      <c r="G108" s="39">
        <f>SUM(G109:G118)</f>
        <v>0</v>
      </c>
      <c r="H108" s="35">
        <f t="shared" si="9"/>
        <v>96664</v>
      </c>
      <c r="I108" s="29">
        <f aca="true" t="shared" si="13" ref="I108:N108">SUM(I109:I118)</f>
        <v>96664</v>
      </c>
      <c r="J108" s="29">
        <f t="shared" si="13"/>
        <v>0</v>
      </c>
      <c r="K108" s="29">
        <f t="shared" si="13"/>
        <v>0</v>
      </c>
      <c r="L108" s="66">
        <f t="shared" si="13"/>
        <v>0</v>
      </c>
      <c r="M108" s="78">
        <v>1166410</v>
      </c>
      <c r="N108" s="78">
        <f t="shared" si="13"/>
        <v>215097</v>
      </c>
    </row>
    <row r="109" spans="1:14" s="8" customFormat="1" ht="25.5">
      <c r="A109" s="47"/>
      <c r="B109" s="90" t="s">
        <v>97</v>
      </c>
      <c r="C109" s="54">
        <f t="shared" si="8"/>
        <v>875000</v>
      </c>
      <c r="D109" s="6">
        <f>'[1]6_btn'!$C$66-800000</f>
        <v>75000</v>
      </c>
      <c r="E109" s="6">
        <v>800000</v>
      </c>
      <c r="F109" s="6"/>
      <c r="G109" s="7"/>
      <c r="H109" s="54">
        <f t="shared" si="9"/>
        <v>43684</v>
      </c>
      <c r="I109" s="6">
        <v>43684</v>
      </c>
      <c r="J109" s="6"/>
      <c r="K109" s="6"/>
      <c r="L109" s="64"/>
      <c r="M109" s="76">
        <v>875000</v>
      </c>
      <c r="N109" s="76">
        <v>5187</v>
      </c>
    </row>
    <row r="110" spans="1:14" s="8" customFormat="1" ht="12.75">
      <c r="A110" s="47"/>
      <c r="B110" s="90" t="s">
        <v>98</v>
      </c>
      <c r="C110" s="54">
        <f t="shared" si="8"/>
        <v>3900</v>
      </c>
      <c r="D110" s="6">
        <f>'[1]6_btn'!$C$123</f>
        <v>3900</v>
      </c>
      <c r="E110" s="6"/>
      <c r="F110" s="6"/>
      <c r="G110" s="7"/>
      <c r="H110" s="54">
        <f t="shared" si="9"/>
        <v>2376</v>
      </c>
      <c r="I110" s="6">
        <v>2376</v>
      </c>
      <c r="J110" s="6"/>
      <c r="K110" s="6"/>
      <c r="L110" s="64"/>
      <c r="M110" s="76">
        <v>3900</v>
      </c>
      <c r="N110" s="76">
        <v>-611</v>
      </c>
    </row>
    <row r="111" spans="1:14" s="8" customFormat="1" ht="12.75">
      <c r="A111" s="47"/>
      <c r="B111" s="90" t="s">
        <v>99</v>
      </c>
      <c r="C111" s="54">
        <f t="shared" si="8"/>
        <v>75600</v>
      </c>
      <c r="D111" s="6">
        <f>'[1]6_btn'!$C$124</f>
        <v>75600</v>
      </c>
      <c r="E111" s="6"/>
      <c r="F111" s="6"/>
      <c r="G111" s="7"/>
      <c r="H111" s="54">
        <f t="shared" si="9"/>
        <v>21215</v>
      </c>
      <c r="I111" s="6">
        <v>21215</v>
      </c>
      <c r="J111" s="6"/>
      <c r="K111" s="6"/>
      <c r="L111" s="64"/>
      <c r="M111" s="76">
        <v>75600</v>
      </c>
      <c r="N111" s="76">
        <v>41859</v>
      </c>
    </row>
    <row r="112" spans="1:14" s="8" customFormat="1" ht="12.75">
      <c r="A112" s="47"/>
      <c r="B112" s="90" t="s">
        <v>100</v>
      </c>
      <c r="C112" s="54">
        <f t="shared" si="8"/>
        <v>80000</v>
      </c>
      <c r="D112" s="6">
        <f>'[1]6_btn'!$C$125</f>
        <v>80000</v>
      </c>
      <c r="E112" s="6"/>
      <c r="F112" s="6"/>
      <c r="G112" s="7"/>
      <c r="H112" s="54">
        <f t="shared" si="9"/>
        <v>19500</v>
      </c>
      <c r="I112" s="6">
        <v>19500</v>
      </c>
      <c r="J112" s="6"/>
      <c r="K112" s="6"/>
      <c r="L112" s="64"/>
      <c r="M112" s="76">
        <v>80000</v>
      </c>
      <c r="N112" s="76">
        <v>60499</v>
      </c>
    </row>
    <row r="113" spans="1:14" s="8" customFormat="1" ht="12.75">
      <c r="A113" s="47"/>
      <c r="B113" s="90" t="s">
        <v>101</v>
      </c>
      <c r="C113" s="54">
        <f t="shared" si="8"/>
        <v>6717</v>
      </c>
      <c r="D113" s="6">
        <f>'[1]6_btn'!$C$127</f>
        <v>6717</v>
      </c>
      <c r="E113" s="6"/>
      <c r="F113" s="6"/>
      <c r="G113" s="7"/>
      <c r="H113" s="54">
        <f t="shared" si="9"/>
        <v>1982</v>
      </c>
      <c r="I113" s="6">
        <v>1982</v>
      </c>
      <c r="J113" s="6"/>
      <c r="K113" s="6"/>
      <c r="L113" s="64"/>
      <c r="M113" s="76">
        <v>6717</v>
      </c>
      <c r="N113" s="76">
        <v>110</v>
      </c>
    </row>
    <row r="114" spans="1:14" s="8" customFormat="1" ht="12.75">
      <c r="A114" s="47"/>
      <c r="B114" s="90" t="s">
        <v>102</v>
      </c>
      <c r="C114" s="54">
        <f t="shared" si="8"/>
        <v>15000</v>
      </c>
      <c r="D114" s="6">
        <f>'[1]6_btn'!$C$128</f>
        <v>15000</v>
      </c>
      <c r="E114" s="6"/>
      <c r="F114" s="6"/>
      <c r="G114" s="7"/>
      <c r="H114" s="54">
        <f t="shared" si="9"/>
        <v>2924</v>
      </c>
      <c r="I114" s="6">
        <v>2924</v>
      </c>
      <c r="J114" s="6"/>
      <c r="K114" s="6"/>
      <c r="L114" s="64"/>
      <c r="M114" s="76">
        <v>15000</v>
      </c>
      <c r="N114" s="76">
        <v>3929</v>
      </c>
    </row>
    <row r="115" spans="1:14" s="8" customFormat="1" ht="12.75">
      <c r="A115" s="47"/>
      <c r="B115" s="90" t="s">
        <v>103</v>
      </c>
      <c r="C115" s="54">
        <f t="shared" si="8"/>
        <v>4300</v>
      </c>
      <c r="D115" s="6">
        <f>'[1]6_btn'!$C$129</f>
        <v>4300</v>
      </c>
      <c r="E115" s="6"/>
      <c r="F115" s="6"/>
      <c r="G115" s="7"/>
      <c r="H115" s="54">
        <f t="shared" si="9"/>
        <v>4107</v>
      </c>
      <c r="I115" s="6">
        <v>4107</v>
      </c>
      <c r="J115" s="6"/>
      <c r="K115" s="6"/>
      <c r="L115" s="64"/>
      <c r="M115" s="76">
        <v>4300</v>
      </c>
      <c r="N115" s="76"/>
    </row>
    <row r="116" spans="1:14" s="97" customFormat="1" ht="38.25">
      <c r="A116" s="92"/>
      <c r="B116" s="90" t="s">
        <v>160</v>
      </c>
      <c r="C116" s="54">
        <f t="shared" si="8"/>
        <v>65000</v>
      </c>
      <c r="D116" s="93">
        <f>'[1]6_btn'!$C$64</f>
        <v>65000</v>
      </c>
      <c r="E116" s="93"/>
      <c r="F116" s="93"/>
      <c r="G116" s="94"/>
      <c r="H116" s="54">
        <f t="shared" si="9"/>
        <v>581</v>
      </c>
      <c r="I116" s="93">
        <v>581</v>
      </c>
      <c r="J116" s="93"/>
      <c r="K116" s="93"/>
      <c r="L116" s="95"/>
      <c r="M116" s="96">
        <v>65000</v>
      </c>
      <c r="N116" s="96">
        <v>64419</v>
      </c>
    </row>
    <row r="117" spans="1:14" s="97" customFormat="1" ht="25.5">
      <c r="A117" s="92"/>
      <c r="B117" s="90" t="s">
        <v>161</v>
      </c>
      <c r="C117" s="54">
        <f t="shared" si="8"/>
        <v>893</v>
      </c>
      <c r="D117" s="93">
        <f>'[1]6_btn'!$C$126</f>
        <v>893</v>
      </c>
      <c r="E117" s="93"/>
      <c r="F117" s="93"/>
      <c r="G117" s="94"/>
      <c r="H117" s="54">
        <f t="shared" si="9"/>
        <v>0</v>
      </c>
      <c r="I117" s="93"/>
      <c r="J117" s="93"/>
      <c r="K117" s="93"/>
      <c r="L117" s="95"/>
      <c r="M117" s="96">
        <v>893</v>
      </c>
      <c r="N117" s="96"/>
    </row>
    <row r="118" spans="1:14" s="8" customFormat="1" ht="25.5">
      <c r="A118" s="47"/>
      <c r="B118" s="90" t="s">
        <v>128</v>
      </c>
      <c r="C118" s="54">
        <f t="shared" si="8"/>
        <v>40000</v>
      </c>
      <c r="D118" s="6">
        <f>'[1]6_btn'!$C$65</f>
        <v>40000</v>
      </c>
      <c r="E118" s="6"/>
      <c r="F118" s="6"/>
      <c r="G118" s="7"/>
      <c r="H118" s="54">
        <f t="shared" si="9"/>
        <v>295</v>
      </c>
      <c r="I118" s="6">
        <v>295</v>
      </c>
      <c r="J118" s="6"/>
      <c r="K118" s="6"/>
      <c r="L118" s="64"/>
      <c r="M118" s="76">
        <v>40000</v>
      </c>
      <c r="N118" s="76">
        <v>39705</v>
      </c>
    </row>
    <row r="119" spans="1:14" s="8" customFormat="1" ht="12.75">
      <c r="A119" s="47" t="s">
        <v>61</v>
      </c>
      <c r="B119" s="11" t="s">
        <v>104</v>
      </c>
      <c r="C119" s="36">
        <f t="shared" si="8"/>
        <v>3766213</v>
      </c>
      <c r="D119" s="6">
        <f>SUM(D120:D143)</f>
        <v>2438127</v>
      </c>
      <c r="E119" s="6">
        <f>SUM(E120:E143)</f>
        <v>1300000</v>
      </c>
      <c r="F119" s="6">
        <f>SUM(F120:F143)</f>
        <v>28086</v>
      </c>
      <c r="G119" s="7">
        <f>SUM(G120:G143)</f>
        <v>0</v>
      </c>
      <c r="H119" s="36">
        <f t="shared" si="9"/>
        <v>365468</v>
      </c>
      <c r="I119" s="6">
        <f aca="true" t="shared" si="14" ref="I119:N119">SUM(I120:I143)</f>
        <v>365468</v>
      </c>
      <c r="J119" s="6">
        <f t="shared" si="14"/>
        <v>0</v>
      </c>
      <c r="K119" s="6">
        <f t="shared" si="14"/>
        <v>0</v>
      </c>
      <c r="L119" s="64">
        <f t="shared" si="14"/>
        <v>0</v>
      </c>
      <c r="M119" s="76">
        <f t="shared" si="14"/>
        <v>3713117</v>
      </c>
      <c r="N119" s="76">
        <f t="shared" si="14"/>
        <v>1664813</v>
      </c>
    </row>
    <row r="120" spans="1:14" s="8" customFormat="1" ht="25.5">
      <c r="A120" s="47"/>
      <c r="B120" s="90" t="s">
        <v>105</v>
      </c>
      <c r="C120" s="54">
        <f t="shared" si="8"/>
        <v>100000</v>
      </c>
      <c r="D120" s="6">
        <f>'[1]6_btn'!$C$73</f>
        <v>100000</v>
      </c>
      <c r="E120" s="6"/>
      <c r="F120" s="6"/>
      <c r="G120" s="7"/>
      <c r="H120" s="54">
        <f t="shared" si="9"/>
        <v>647</v>
      </c>
      <c r="I120" s="6">
        <v>647</v>
      </c>
      <c r="J120" s="6"/>
      <c r="K120" s="6"/>
      <c r="L120" s="64"/>
      <c r="M120" s="76">
        <v>100000</v>
      </c>
      <c r="N120" s="76">
        <v>99353</v>
      </c>
    </row>
    <row r="121" spans="1:14" s="8" customFormat="1" ht="63.75">
      <c r="A121" s="47"/>
      <c r="B121" s="90" t="s">
        <v>171</v>
      </c>
      <c r="C121" s="54">
        <f t="shared" si="8"/>
        <v>400000</v>
      </c>
      <c r="D121" s="6">
        <f>'[1]6_btn'!$C$137</f>
        <v>400000</v>
      </c>
      <c r="E121" s="6"/>
      <c r="F121" s="6"/>
      <c r="G121" s="7"/>
      <c r="H121" s="54">
        <f t="shared" si="9"/>
        <v>0</v>
      </c>
      <c r="I121" s="6">
        <v>0</v>
      </c>
      <c r="J121" s="6"/>
      <c r="K121" s="6"/>
      <c r="L121" s="64"/>
      <c r="M121" s="76">
        <f>400000-17017-34880-1199</f>
        <v>346904</v>
      </c>
      <c r="N121" s="76">
        <v>400000</v>
      </c>
    </row>
    <row r="122" spans="1:14" s="97" customFormat="1" ht="38.25">
      <c r="A122" s="92"/>
      <c r="B122" s="90" t="s">
        <v>162</v>
      </c>
      <c r="C122" s="54">
        <f t="shared" si="8"/>
        <v>47680</v>
      </c>
      <c r="D122" s="93">
        <f>'[1]6_btn'!$C$68</f>
        <v>47680</v>
      </c>
      <c r="E122" s="93"/>
      <c r="F122" s="93"/>
      <c r="G122" s="94"/>
      <c r="H122" s="54">
        <f t="shared" si="9"/>
        <v>1053</v>
      </c>
      <c r="I122" s="93">
        <v>1053</v>
      </c>
      <c r="J122" s="93"/>
      <c r="K122" s="93"/>
      <c r="L122" s="95"/>
      <c r="M122" s="96">
        <v>47680</v>
      </c>
      <c r="N122" s="96">
        <v>46717</v>
      </c>
    </row>
    <row r="123" spans="1:14" s="97" customFormat="1" ht="25.5">
      <c r="A123" s="92"/>
      <c r="B123" s="90" t="s">
        <v>163</v>
      </c>
      <c r="C123" s="54">
        <f t="shared" si="8"/>
        <v>828320</v>
      </c>
      <c r="D123" s="93">
        <f>'[1]6_btn'!$C$69-800000</f>
        <v>28320</v>
      </c>
      <c r="E123" s="93">
        <v>800000</v>
      </c>
      <c r="F123" s="93"/>
      <c r="G123" s="94"/>
      <c r="H123" s="54">
        <f t="shared" si="9"/>
        <v>28320</v>
      </c>
      <c r="I123" s="93">
        <v>28320</v>
      </c>
      <c r="J123" s="93"/>
      <c r="K123" s="93"/>
      <c r="L123" s="95"/>
      <c r="M123" s="96">
        <v>828320</v>
      </c>
      <c r="N123" s="96"/>
    </row>
    <row r="124" spans="1:14" s="97" customFormat="1" ht="38.25">
      <c r="A124" s="92"/>
      <c r="B124" s="90" t="s">
        <v>164</v>
      </c>
      <c r="C124" s="54">
        <f t="shared" si="8"/>
        <v>10000</v>
      </c>
      <c r="D124" s="93">
        <f>'[1]6_btn'!$C$71+'[1]6_btn'!$C$152</f>
        <v>10000</v>
      </c>
      <c r="E124" s="93"/>
      <c r="F124" s="93"/>
      <c r="G124" s="94"/>
      <c r="H124" s="54">
        <f t="shared" si="9"/>
        <v>891</v>
      </c>
      <c r="I124" s="93">
        <v>891</v>
      </c>
      <c r="J124" s="93"/>
      <c r="K124" s="93"/>
      <c r="L124" s="95"/>
      <c r="M124" s="96">
        <v>10000</v>
      </c>
      <c r="N124" s="96">
        <v>2473</v>
      </c>
    </row>
    <row r="125" spans="1:14" s="97" customFormat="1" ht="25.5">
      <c r="A125" s="92"/>
      <c r="B125" s="90" t="s">
        <v>161</v>
      </c>
      <c r="C125" s="54">
        <f t="shared" si="8"/>
        <v>16196</v>
      </c>
      <c r="D125" s="93">
        <f>'[1]6_btn'!$C$151</f>
        <v>16196</v>
      </c>
      <c r="E125" s="93"/>
      <c r="F125" s="93"/>
      <c r="G125" s="94"/>
      <c r="H125" s="54">
        <f t="shared" si="9"/>
        <v>2234</v>
      </c>
      <c r="I125" s="93">
        <v>2234</v>
      </c>
      <c r="J125" s="93"/>
      <c r="K125" s="93"/>
      <c r="L125" s="95"/>
      <c r="M125" s="96">
        <v>16196</v>
      </c>
      <c r="N125" s="96">
        <v>13962</v>
      </c>
    </row>
    <row r="126" spans="1:14" s="8" customFormat="1" ht="25.5">
      <c r="A126" s="47"/>
      <c r="B126" s="90" t="s">
        <v>106</v>
      </c>
      <c r="C126" s="54">
        <f t="shared" si="8"/>
        <v>209042</v>
      </c>
      <c r="D126" s="6">
        <f>'[1]6_btn'!$C$150</f>
        <v>209042</v>
      </c>
      <c r="E126" s="6"/>
      <c r="F126" s="6"/>
      <c r="G126" s="7"/>
      <c r="H126" s="54">
        <f t="shared" si="9"/>
        <v>18166</v>
      </c>
      <c r="I126" s="6">
        <v>18166</v>
      </c>
      <c r="J126" s="6"/>
      <c r="K126" s="6"/>
      <c r="L126" s="64"/>
      <c r="M126" s="76">
        <v>209042</v>
      </c>
      <c r="N126" s="76">
        <v>156177</v>
      </c>
    </row>
    <row r="127" spans="1:14" s="8" customFormat="1" ht="12.75">
      <c r="A127" s="47"/>
      <c r="B127" s="90" t="s">
        <v>107</v>
      </c>
      <c r="C127" s="54">
        <f aca="true" t="shared" si="15" ref="C127:C169">SUM(D127:G127)</f>
        <v>95000</v>
      </c>
      <c r="D127" s="6">
        <f>'[1]6_btn'!$C$138</f>
        <v>95000</v>
      </c>
      <c r="E127" s="6"/>
      <c r="F127" s="6"/>
      <c r="G127" s="7"/>
      <c r="H127" s="54">
        <f aca="true" t="shared" si="16" ref="H127:H169">SUM(I127:L127)</f>
        <v>4987</v>
      </c>
      <c r="I127" s="6">
        <v>4987</v>
      </c>
      <c r="J127" s="6"/>
      <c r="K127" s="6"/>
      <c r="L127" s="64"/>
      <c r="M127" s="76">
        <v>95000</v>
      </c>
      <c r="N127" s="76">
        <v>33774</v>
      </c>
    </row>
    <row r="128" spans="1:14" s="8" customFormat="1" ht="12.75">
      <c r="A128" s="47"/>
      <c r="B128" s="90" t="s">
        <v>108</v>
      </c>
      <c r="C128" s="54">
        <f t="shared" si="15"/>
        <v>90000</v>
      </c>
      <c r="D128" s="6">
        <f>'[1]6_btn'!$C$139</f>
        <v>90000</v>
      </c>
      <c r="E128" s="6"/>
      <c r="F128" s="6"/>
      <c r="G128" s="7"/>
      <c r="H128" s="54">
        <f t="shared" si="16"/>
        <v>30287</v>
      </c>
      <c r="I128" s="6">
        <v>30287</v>
      </c>
      <c r="J128" s="6"/>
      <c r="K128" s="6"/>
      <c r="L128" s="64"/>
      <c r="M128" s="76">
        <v>90000</v>
      </c>
      <c r="N128" s="76">
        <v>29620</v>
      </c>
    </row>
    <row r="129" spans="1:14" s="8" customFormat="1" ht="12.75">
      <c r="A129" s="47"/>
      <c r="B129" s="90" t="s">
        <v>172</v>
      </c>
      <c r="C129" s="54">
        <f t="shared" si="15"/>
        <v>105000</v>
      </c>
      <c r="D129" s="6">
        <f>'[1]6_btn'!$C$140</f>
        <v>105000</v>
      </c>
      <c r="E129" s="6"/>
      <c r="F129" s="6"/>
      <c r="G129" s="7"/>
      <c r="H129" s="54">
        <f t="shared" si="16"/>
        <v>14410</v>
      </c>
      <c r="I129" s="6">
        <v>14410</v>
      </c>
      <c r="J129" s="6"/>
      <c r="K129" s="6"/>
      <c r="L129" s="64"/>
      <c r="M129" s="76">
        <v>105000</v>
      </c>
      <c r="N129" s="76">
        <v>56967</v>
      </c>
    </row>
    <row r="130" spans="1:14" s="8" customFormat="1" ht="25.5">
      <c r="A130" s="47"/>
      <c r="B130" s="90" t="s">
        <v>173</v>
      </c>
      <c r="C130" s="54">
        <f t="shared" si="15"/>
        <v>100000</v>
      </c>
      <c r="D130" s="6">
        <f>'[1]6_btn'!$C$153</f>
        <v>100000</v>
      </c>
      <c r="E130" s="6"/>
      <c r="F130" s="6"/>
      <c r="G130" s="7"/>
      <c r="H130" s="54">
        <f t="shared" si="16"/>
        <v>333</v>
      </c>
      <c r="I130" s="6">
        <v>333</v>
      </c>
      <c r="J130" s="6"/>
      <c r="K130" s="6"/>
      <c r="L130" s="64"/>
      <c r="M130" s="76">
        <v>100000</v>
      </c>
      <c r="N130" s="76">
        <v>99667</v>
      </c>
    </row>
    <row r="131" spans="1:14" s="97" customFormat="1" ht="12.75">
      <c r="A131" s="92"/>
      <c r="B131" s="90" t="s">
        <v>165</v>
      </c>
      <c r="C131" s="54">
        <f t="shared" si="15"/>
        <v>580000</v>
      </c>
      <c r="D131" s="93">
        <f>'[1]6_btn'!$C$72-500000</f>
        <v>80000</v>
      </c>
      <c r="E131" s="93">
        <v>500000</v>
      </c>
      <c r="F131" s="93"/>
      <c r="G131" s="94"/>
      <c r="H131" s="54">
        <f t="shared" si="16"/>
        <v>46544</v>
      </c>
      <c r="I131" s="93">
        <v>46544</v>
      </c>
      <c r="J131" s="93"/>
      <c r="K131" s="93"/>
      <c r="L131" s="95"/>
      <c r="M131" s="96">
        <v>580000</v>
      </c>
      <c r="N131" s="96">
        <v>26558</v>
      </c>
    </row>
    <row r="132" spans="1:14" s="8" customFormat="1" ht="12.75">
      <c r="A132" s="47"/>
      <c r="B132" s="90" t="s">
        <v>109</v>
      </c>
      <c r="C132" s="54">
        <f t="shared" si="15"/>
        <v>70000</v>
      </c>
      <c r="D132" s="6">
        <f>'[1]6_btn'!$C$141</f>
        <v>70000</v>
      </c>
      <c r="E132" s="6"/>
      <c r="F132" s="6"/>
      <c r="G132" s="7"/>
      <c r="H132" s="54">
        <f t="shared" si="16"/>
        <v>3963</v>
      </c>
      <c r="I132" s="6">
        <v>3963</v>
      </c>
      <c r="J132" s="6"/>
      <c r="K132" s="6"/>
      <c r="L132" s="64"/>
      <c r="M132" s="76">
        <v>70000</v>
      </c>
      <c r="N132" s="76">
        <v>26558</v>
      </c>
    </row>
    <row r="133" spans="1:14" s="8" customFormat="1" ht="25.5">
      <c r="A133" s="47"/>
      <c r="B133" s="90" t="s">
        <v>168</v>
      </c>
      <c r="C133" s="54">
        <f t="shared" si="15"/>
        <v>100000</v>
      </c>
      <c r="D133" s="6">
        <f>'[1]6_btn'!$C$76</f>
        <v>100000</v>
      </c>
      <c r="E133" s="6"/>
      <c r="F133" s="6"/>
      <c r="G133" s="7"/>
      <c r="H133" s="54">
        <f t="shared" si="16"/>
        <v>426</v>
      </c>
      <c r="I133" s="6">
        <v>426</v>
      </c>
      <c r="J133" s="6"/>
      <c r="K133" s="6"/>
      <c r="L133" s="64"/>
      <c r="M133" s="76">
        <v>100000</v>
      </c>
      <c r="N133" s="76">
        <v>99574</v>
      </c>
    </row>
    <row r="134" spans="1:14" s="8" customFormat="1" ht="12.75">
      <c r="A134" s="47"/>
      <c r="B134" s="90" t="s">
        <v>110</v>
      </c>
      <c r="C134" s="54">
        <f t="shared" si="15"/>
        <v>52000</v>
      </c>
      <c r="D134" s="6">
        <f>'[1]6_btn'!$C$142</f>
        <v>52000</v>
      </c>
      <c r="E134" s="6"/>
      <c r="F134" s="6"/>
      <c r="G134" s="7"/>
      <c r="H134" s="54">
        <f t="shared" si="16"/>
        <v>0</v>
      </c>
      <c r="I134" s="6">
        <v>0</v>
      </c>
      <c r="J134" s="6"/>
      <c r="K134" s="6"/>
      <c r="L134" s="64"/>
      <c r="M134" s="76">
        <v>52000</v>
      </c>
      <c r="N134" s="76">
        <v>25060</v>
      </c>
    </row>
    <row r="135" spans="1:14" s="8" customFormat="1" ht="12.75">
      <c r="A135" s="47"/>
      <c r="B135" s="90" t="s">
        <v>111</v>
      </c>
      <c r="C135" s="54">
        <f t="shared" si="15"/>
        <v>1180</v>
      </c>
      <c r="D135" s="6">
        <f>'[1]6_btn'!$C$143</f>
        <v>1180</v>
      </c>
      <c r="E135" s="6"/>
      <c r="F135" s="6"/>
      <c r="G135" s="7"/>
      <c r="H135" s="54">
        <f t="shared" si="16"/>
        <v>0</v>
      </c>
      <c r="I135" s="6"/>
      <c r="J135" s="6"/>
      <c r="K135" s="6"/>
      <c r="L135" s="64"/>
      <c r="M135" s="76">
        <v>1180</v>
      </c>
      <c r="N135" s="76">
        <v>1180</v>
      </c>
    </row>
    <row r="136" spans="1:14" s="8" customFormat="1" ht="25.5">
      <c r="A136" s="47"/>
      <c r="B136" s="90" t="s">
        <v>167</v>
      </c>
      <c r="C136" s="54">
        <f t="shared" si="15"/>
        <v>431232</v>
      </c>
      <c r="D136" s="6">
        <f>'[1]6_btn'!$C$75-28086</f>
        <v>403146</v>
      </c>
      <c r="E136" s="6"/>
      <c r="F136" s="6">
        <v>28086</v>
      </c>
      <c r="G136" s="7"/>
      <c r="H136" s="54">
        <f t="shared" si="16"/>
        <v>123809</v>
      </c>
      <c r="I136" s="6">
        <v>123809</v>
      </c>
      <c r="J136" s="6"/>
      <c r="K136" s="6"/>
      <c r="L136" s="64"/>
      <c r="M136" s="76">
        <v>431232</v>
      </c>
      <c r="N136" s="76">
        <v>269122</v>
      </c>
    </row>
    <row r="137" spans="1:14" s="8" customFormat="1" ht="12.75">
      <c r="A137" s="47"/>
      <c r="B137" s="90" t="s">
        <v>112</v>
      </c>
      <c r="C137" s="54">
        <f t="shared" si="15"/>
        <v>72890</v>
      </c>
      <c r="D137" s="6">
        <f>'[1]6_btn'!$C$144</f>
        <v>72890</v>
      </c>
      <c r="E137" s="6"/>
      <c r="F137" s="6"/>
      <c r="G137" s="7"/>
      <c r="H137" s="54">
        <f t="shared" si="16"/>
        <v>11830</v>
      </c>
      <c r="I137" s="6">
        <v>11830</v>
      </c>
      <c r="J137" s="6"/>
      <c r="K137" s="6"/>
      <c r="L137" s="64"/>
      <c r="M137" s="76">
        <v>72890</v>
      </c>
      <c r="N137" s="76">
        <v>40600</v>
      </c>
    </row>
    <row r="138" spans="1:14" s="8" customFormat="1" ht="12.75">
      <c r="A138" s="47"/>
      <c r="B138" s="90" t="s">
        <v>166</v>
      </c>
      <c r="C138" s="54">
        <f t="shared" si="15"/>
        <v>100000</v>
      </c>
      <c r="D138" s="6">
        <f>'[1]6_btn'!$C$74</f>
        <v>100000</v>
      </c>
      <c r="E138" s="6"/>
      <c r="F138" s="6"/>
      <c r="G138" s="7"/>
      <c r="H138" s="54">
        <f t="shared" si="16"/>
        <v>13</v>
      </c>
      <c r="I138" s="6">
        <v>13</v>
      </c>
      <c r="J138" s="6"/>
      <c r="K138" s="6"/>
      <c r="L138" s="64"/>
      <c r="M138" s="76">
        <v>100000</v>
      </c>
      <c r="N138" s="76">
        <v>99987</v>
      </c>
    </row>
    <row r="139" spans="1:14" s="8" customFormat="1" ht="12.75">
      <c r="A139" s="51"/>
      <c r="B139" s="90" t="s">
        <v>113</v>
      </c>
      <c r="C139" s="54">
        <f t="shared" si="15"/>
        <v>33200</v>
      </c>
      <c r="D139" s="6">
        <f>'[1]6_btn'!$C$145</f>
        <v>33200</v>
      </c>
      <c r="E139" s="6"/>
      <c r="F139" s="6"/>
      <c r="G139" s="7"/>
      <c r="H139" s="54">
        <f t="shared" si="16"/>
        <v>226</v>
      </c>
      <c r="I139" s="6">
        <v>226</v>
      </c>
      <c r="J139" s="6"/>
      <c r="K139" s="6"/>
      <c r="L139" s="64"/>
      <c r="M139" s="76">
        <v>33200</v>
      </c>
      <c r="N139" s="76">
        <v>20272</v>
      </c>
    </row>
    <row r="140" spans="1:14" s="8" customFormat="1" ht="12.75">
      <c r="A140" s="51"/>
      <c r="B140" s="90" t="s">
        <v>114</v>
      </c>
      <c r="C140" s="54">
        <f t="shared" si="15"/>
        <v>160000</v>
      </c>
      <c r="D140" s="6">
        <f>'[1]6_btn'!$C$146</f>
        <v>160000</v>
      </c>
      <c r="E140" s="6"/>
      <c r="F140" s="6"/>
      <c r="G140" s="7"/>
      <c r="H140" s="54">
        <f t="shared" si="16"/>
        <v>43293</v>
      </c>
      <c r="I140" s="6">
        <v>43293</v>
      </c>
      <c r="J140" s="6"/>
      <c r="K140" s="6"/>
      <c r="L140" s="64"/>
      <c r="M140" s="76">
        <v>160000</v>
      </c>
      <c r="N140" s="76">
        <v>64160</v>
      </c>
    </row>
    <row r="141" spans="1:14" s="8" customFormat="1" ht="12.75">
      <c r="A141" s="51"/>
      <c r="B141" s="90" t="s">
        <v>115</v>
      </c>
      <c r="C141" s="54">
        <f t="shared" si="15"/>
        <v>19473</v>
      </c>
      <c r="D141" s="6">
        <f>'[1]6_btn'!$C$147</f>
        <v>19473</v>
      </c>
      <c r="E141" s="6"/>
      <c r="F141" s="6"/>
      <c r="G141" s="7"/>
      <c r="H141" s="54">
        <f t="shared" si="16"/>
        <v>3792</v>
      </c>
      <c r="I141" s="6">
        <v>3792</v>
      </c>
      <c r="J141" s="6"/>
      <c r="K141" s="6"/>
      <c r="L141" s="64"/>
      <c r="M141" s="76">
        <v>19473</v>
      </c>
      <c r="N141" s="76">
        <v>642</v>
      </c>
    </row>
    <row r="142" spans="1:14" s="8" customFormat="1" ht="12.75">
      <c r="A142" s="51"/>
      <c r="B142" s="90" t="s">
        <v>116</v>
      </c>
      <c r="C142" s="54">
        <f t="shared" si="15"/>
        <v>105000</v>
      </c>
      <c r="D142" s="6">
        <f>'[1]6_btn'!$C$148</f>
        <v>105000</v>
      </c>
      <c r="E142" s="6"/>
      <c r="F142" s="6"/>
      <c r="G142" s="7"/>
      <c r="H142" s="54">
        <f t="shared" si="16"/>
        <v>23102</v>
      </c>
      <c r="I142" s="6">
        <v>23102</v>
      </c>
      <c r="J142" s="6"/>
      <c r="K142" s="6"/>
      <c r="L142" s="64"/>
      <c r="M142" s="76">
        <v>105000</v>
      </c>
      <c r="N142" s="76">
        <v>37575</v>
      </c>
    </row>
    <row r="143" spans="1:14" s="8" customFormat="1" ht="12.75">
      <c r="A143" s="51"/>
      <c r="B143" s="90" t="s">
        <v>117</v>
      </c>
      <c r="C143" s="54">
        <f t="shared" si="15"/>
        <v>40000</v>
      </c>
      <c r="D143" s="6">
        <f>'[1]6_btn'!$C$149</f>
        <v>40000</v>
      </c>
      <c r="E143" s="6"/>
      <c r="F143" s="6"/>
      <c r="G143" s="7"/>
      <c r="H143" s="54">
        <f t="shared" si="16"/>
        <v>7142</v>
      </c>
      <c r="I143" s="6">
        <v>7142</v>
      </c>
      <c r="J143" s="6"/>
      <c r="K143" s="6"/>
      <c r="L143" s="64"/>
      <c r="M143" s="76">
        <v>40000</v>
      </c>
      <c r="N143" s="76">
        <v>14815</v>
      </c>
    </row>
    <row r="144" spans="1:14" s="97" customFormat="1" ht="25.5">
      <c r="A144" s="99" t="s">
        <v>63</v>
      </c>
      <c r="B144" s="90" t="s">
        <v>161</v>
      </c>
      <c r="C144" s="36">
        <f t="shared" si="15"/>
        <v>5000</v>
      </c>
      <c r="D144" s="93">
        <f>'[1]6_btn'!$C$132</f>
        <v>5000</v>
      </c>
      <c r="E144" s="93"/>
      <c r="F144" s="93"/>
      <c r="G144" s="94"/>
      <c r="H144" s="36">
        <f t="shared" si="16"/>
        <v>0</v>
      </c>
      <c r="I144" s="93">
        <v>0</v>
      </c>
      <c r="J144" s="93"/>
      <c r="K144" s="93"/>
      <c r="L144" s="95"/>
      <c r="M144" s="96">
        <v>5000</v>
      </c>
      <c r="N144" s="96">
        <v>5000</v>
      </c>
    </row>
    <row r="145" spans="1:14" s="97" customFormat="1" ht="12.75">
      <c r="A145" s="99" t="s">
        <v>63</v>
      </c>
      <c r="B145" s="90" t="s">
        <v>170</v>
      </c>
      <c r="C145" s="36">
        <f t="shared" si="15"/>
        <v>36651</v>
      </c>
      <c r="D145" s="93">
        <f>'[1]6_btn'!$C$131</f>
        <v>36651</v>
      </c>
      <c r="E145" s="93"/>
      <c r="F145" s="93"/>
      <c r="G145" s="94"/>
      <c r="H145" s="36">
        <f t="shared" si="16"/>
        <v>26356</v>
      </c>
      <c r="I145" s="93">
        <v>26356</v>
      </c>
      <c r="J145" s="93"/>
      <c r="K145" s="93"/>
      <c r="L145" s="95"/>
      <c r="M145" s="96">
        <v>36651</v>
      </c>
      <c r="N145" s="96">
        <v>-14865</v>
      </c>
    </row>
    <row r="146" spans="1:14" s="8" customFormat="1" ht="12.75">
      <c r="A146" s="51" t="s">
        <v>63</v>
      </c>
      <c r="B146" s="90" t="s">
        <v>127</v>
      </c>
      <c r="C146" s="36">
        <f t="shared" si="15"/>
        <v>20000</v>
      </c>
      <c r="D146" s="6">
        <f>'[1]6_btn'!$C$78</f>
        <v>20000</v>
      </c>
      <c r="E146" s="6"/>
      <c r="F146" s="6"/>
      <c r="G146" s="7"/>
      <c r="H146" s="36">
        <f t="shared" si="16"/>
        <v>0</v>
      </c>
      <c r="I146" s="6">
        <v>0</v>
      </c>
      <c r="J146" s="6"/>
      <c r="K146" s="6"/>
      <c r="L146" s="64"/>
      <c r="M146" s="76">
        <v>20000</v>
      </c>
      <c r="N146" s="76">
        <v>20000</v>
      </c>
    </row>
    <row r="147" spans="1:14" s="8" customFormat="1" ht="25.5">
      <c r="A147" s="108"/>
      <c r="B147" s="98" t="s">
        <v>193</v>
      </c>
      <c r="C147" s="36">
        <f t="shared" si="15"/>
        <v>80433</v>
      </c>
      <c r="D147" s="28">
        <v>80433</v>
      </c>
      <c r="E147" s="28"/>
      <c r="F147" s="28"/>
      <c r="G147" s="38"/>
      <c r="H147" s="37">
        <f t="shared" si="16"/>
        <v>6648</v>
      </c>
      <c r="I147" s="28">
        <v>6648</v>
      </c>
      <c r="J147" s="28"/>
      <c r="K147" s="28"/>
      <c r="L147" s="65"/>
      <c r="M147" s="77">
        <v>80433</v>
      </c>
      <c r="N147" s="77"/>
    </row>
    <row r="148" spans="1:14" s="8" customFormat="1" ht="25.5" customHeight="1" thickBot="1">
      <c r="A148" s="48" t="s">
        <v>63</v>
      </c>
      <c r="B148" s="98" t="s">
        <v>118</v>
      </c>
      <c r="C148" s="37">
        <f>SUM(D148:G148)</f>
        <v>3000</v>
      </c>
      <c r="D148" s="28">
        <f>'[1]6_btn'!$C$133</f>
        <v>3000</v>
      </c>
      <c r="E148" s="28"/>
      <c r="F148" s="28"/>
      <c r="G148" s="38"/>
      <c r="H148" s="37">
        <f>SUM(I148:L148)</f>
        <v>1748</v>
      </c>
      <c r="I148" s="28">
        <v>1748</v>
      </c>
      <c r="J148" s="28"/>
      <c r="K148" s="28"/>
      <c r="L148" s="65"/>
      <c r="M148" s="77">
        <v>3000</v>
      </c>
      <c r="N148" s="77">
        <v>1252</v>
      </c>
    </row>
    <row r="149" spans="1:14" s="31" customFormat="1" ht="14.25" thickBot="1" thickTop="1">
      <c r="A149" s="126" t="s">
        <v>119</v>
      </c>
      <c r="B149" s="127"/>
      <c r="C149" s="16">
        <f t="shared" si="15"/>
        <v>1563540</v>
      </c>
      <c r="D149" s="20">
        <f>SUM(D150:D158)</f>
        <v>1263540</v>
      </c>
      <c r="E149" s="20">
        <f>SUM(E150:E158)</f>
        <v>300000</v>
      </c>
      <c r="F149" s="20">
        <f>SUM(F150:F158)</f>
        <v>0</v>
      </c>
      <c r="G149" s="22">
        <f>SUM(G150:G158)</f>
        <v>0</v>
      </c>
      <c r="H149" s="16">
        <f t="shared" si="16"/>
        <v>594302</v>
      </c>
      <c r="I149" s="20">
        <f aca="true" t="shared" si="17" ref="I149:N149">SUM(I150:I158)</f>
        <v>594302</v>
      </c>
      <c r="J149" s="20">
        <f t="shared" si="17"/>
        <v>0</v>
      </c>
      <c r="K149" s="20">
        <f t="shared" si="17"/>
        <v>0</v>
      </c>
      <c r="L149" s="61">
        <f t="shared" si="17"/>
        <v>0</v>
      </c>
      <c r="M149" s="73">
        <f t="shared" si="17"/>
        <v>1563540</v>
      </c>
      <c r="N149" s="73">
        <f t="shared" si="17"/>
        <v>128132</v>
      </c>
    </row>
    <row r="150" spans="1:14" s="8" customFormat="1" ht="26.25" thickTop="1">
      <c r="A150" s="49" t="s">
        <v>64</v>
      </c>
      <c r="B150" s="91" t="s">
        <v>120</v>
      </c>
      <c r="C150" s="35">
        <f t="shared" si="15"/>
        <v>10000</v>
      </c>
      <c r="D150" s="29">
        <f>'[1]6_btn'!$C$156</f>
        <v>10000</v>
      </c>
      <c r="E150" s="29"/>
      <c r="F150" s="29"/>
      <c r="G150" s="39"/>
      <c r="H150" s="35">
        <f t="shared" si="16"/>
        <v>0</v>
      </c>
      <c r="I150" s="29">
        <v>0</v>
      </c>
      <c r="J150" s="29"/>
      <c r="K150" s="29"/>
      <c r="L150" s="66"/>
      <c r="M150" s="78">
        <v>10000</v>
      </c>
      <c r="N150" s="78">
        <v>10000</v>
      </c>
    </row>
    <row r="151" spans="1:14" s="8" customFormat="1" ht="25.5">
      <c r="A151" s="47" t="s">
        <v>64</v>
      </c>
      <c r="B151" s="11" t="s">
        <v>154</v>
      </c>
      <c r="C151" s="36">
        <f t="shared" si="15"/>
        <v>13094</v>
      </c>
      <c r="D151" s="6">
        <f>'[1]6_btn'!$C$157</f>
        <v>13094</v>
      </c>
      <c r="E151" s="6"/>
      <c r="F151" s="6"/>
      <c r="G151" s="7"/>
      <c r="H151" s="36">
        <f t="shared" si="16"/>
        <v>0</v>
      </c>
      <c r="I151" s="6">
        <v>0</v>
      </c>
      <c r="J151" s="6"/>
      <c r="K151" s="6"/>
      <c r="L151" s="64"/>
      <c r="M151" s="76">
        <v>13094</v>
      </c>
      <c r="N151" s="76">
        <v>13094</v>
      </c>
    </row>
    <row r="152" spans="1:14" s="8" customFormat="1" ht="25.5">
      <c r="A152" s="47" t="s">
        <v>155</v>
      </c>
      <c r="B152" s="11" t="s">
        <v>156</v>
      </c>
      <c r="C152" s="36">
        <f t="shared" si="15"/>
        <v>90000</v>
      </c>
      <c r="D152" s="6">
        <f>'[1]6_btn'!$C$81</f>
        <v>90000</v>
      </c>
      <c r="E152" s="6"/>
      <c r="F152" s="6"/>
      <c r="G152" s="7"/>
      <c r="H152" s="36">
        <f t="shared" si="16"/>
        <v>20</v>
      </c>
      <c r="I152" s="6">
        <v>20</v>
      </c>
      <c r="J152" s="6"/>
      <c r="K152" s="6"/>
      <c r="L152" s="64"/>
      <c r="M152" s="76">
        <v>90000</v>
      </c>
      <c r="N152" s="76">
        <v>89980</v>
      </c>
    </row>
    <row r="153" spans="1:14" s="8" customFormat="1" ht="38.25">
      <c r="A153" s="47" t="s">
        <v>155</v>
      </c>
      <c r="B153" s="11" t="s">
        <v>157</v>
      </c>
      <c r="C153" s="36">
        <f t="shared" si="15"/>
        <v>43200</v>
      </c>
      <c r="D153" s="6">
        <f>'[1]6_btn'!$C$159</f>
        <v>43200</v>
      </c>
      <c r="E153" s="6"/>
      <c r="F153" s="6"/>
      <c r="G153" s="7"/>
      <c r="H153" s="36">
        <f t="shared" si="16"/>
        <v>43142</v>
      </c>
      <c r="I153" s="6">
        <v>43142</v>
      </c>
      <c r="J153" s="6"/>
      <c r="K153" s="6"/>
      <c r="L153" s="64"/>
      <c r="M153" s="76">
        <v>43200</v>
      </c>
      <c r="N153" s="76">
        <v>58</v>
      </c>
    </row>
    <row r="154" spans="1:14" s="8" customFormat="1" ht="12.75">
      <c r="A154" s="47" t="s">
        <v>65</v>
      </c>
      <c r="B154" s="90" t="s">
        <v>66</v>
      </c>
      <c r="C154" s="36">
        <f t="shared" si="15"/>
        <v>31251</v>
      </c>
      <c r="D154" s="6">
        <f>'[1]6_btn'!$C$161+'[1]6_btn'!$C$162</f>
        <v>31251</v>
      </c>
      <c r="E154" s="6"/>
      <c r="F154" s="6"/>
      <c r="G154" s="7"/>
      <c r="H154" s="36">
        <f t="shared" si="16"/>
        <v>31250</v>
      </c>
      <c r="I154" s="6">
        <f>9981+21269</f>
        <v>31250</v>
      </c>
      <c r="J154" s="6"/>
      <c r="K154" s="6"/>
      <c r="L154" s="64"/>
      <c r="M154" s="76">
        <v>31251</v>
      </c>
      <c r="N154" s="76"/>
    </row>
    <row r="155" spans="1:14" s="8" customFormat="1" ht="25.5">
      <c r="A155" s="47" t="s">
        <v>65</v>
      </c>
      <c r="B155" s="90" t="s">
        <v>158</v>
      </c>
      <c r="C155" s="36">
        <f t="shared" si="15"/>
        <v>15000</v>
      </c>
      <c r="D155" s="6">
        <f>'[1]6_btn'!$C$163</f>
        <v>15000</v>
      </c>
      <c r="E155" s="6"/>
      <c r="F155" s="6"/>
      <c r="G155" s="7"/>
      <c r="H155" s="36">
        <f t="shared" si="16"/>
        <v>0</v>
      </c>
      <c r="I155" s="6">
        <v>0</v>
      </c>
      <c r="J155" s="6"/>
      <c r="K155" s="6"/>
      <c r="L155" s="64"/>
      <c r="M155" s="76">
        <v>15000</v>
      </c>
      <c r="N155" s="76">
        <v>15000</v>
      </c>
    </row>
    <row r="156" spans="1:14" s="8" customFormat="1" ht="25.5">
      <c r="A156" s="47"/>
      <c r="B156" s="90" t="s">
        <v>194</v>
      </c>
      <c r="C156" s="36">
        <f t="shared" si="15"/>
        <v>1052995</v>
      </c>
      <c r="D156" s="6">
        <v>1052995</v>
      </c>
      <c r="E156" s="6"/>
      <c r="F156" s="6"/>
      <c r="G156" s="7"/>
      <c r="H156" s="36">
        <f t="shared" si="16"/>
        <v>514547</v>
      </c>
      <c r="I156" s="6">
        <v>514547</v>
      </c>
      <c r="J156" s="6"/>
      <c r="K156" s="6"/>
      <c r="L156" s="64"/>
      <c r="M156" s="76">
        <v>1052995</v>
      </c>
      <c r="N156" s="76"/>
    </row>
    <row r="157" spans="1:14" s="8" customFormat="1" ht="38.25">
      <c r="A157" s="47" t="s">
        <v>67</v>
      </c>
      <c r="B157" s="90" t="s">
        <v>159</v>
      </c>
      <c r="C157" s="36">
        <f t="shared" si="15"/>
        <v>308000</v>
      </c>
      <c r="D157" s="6">
        <f>'[1]6_btn'!$C$165-300000</f>
        <v>8000</v>
      </c>
      <c r="E157" s="6">
        <v>300000</v>
      </c>
      <c r="F157" s="6"/>
      <c r="G157" s="7"/>
      <c r="H157" s="36">
        <f t="shared" si="16"/>
        <v>5343</v>
      </c>
      <c r="I157" s="6">
        <v>5343</v>
      </c>
      <c r="J157" s="6"/>
      <c r="K157" s="6"/>
      <c r="L157" s="64"/>
      <c r="M157" s="76">
        <v>308000</v>
      </c>
      <c r="N157" s="76"/>
    </row>
    <row r="158" spans="1:14" s="8" customFormat="1" ht="13.5" thickBot="1">
      <c r="A158" s="47"/>
      <c r="B158" s="11"/>
      <c r="C158" s="36">
        <f t="shared" si="15"/>
        <v>0</v>
      </c>
      <c r="D158" s="6"/>
      <c r="E158" s="6"/>
      <c r="F158" s="6"/>
      <c r="G158" s="7"/>
      <c r="H158" s="36">
        <f t="shared" si="16"/>
        <v>0</v>
      </c>
      <c r="I158" s="6"/>
      <c r="J158" s="6"/>
      <c r="K158" s="6"/>
      <c r="L158" s="64"/>
      <c r="M158" s="76"/>
      <c r="N158" s="76"/>
    </row>
    <row r="159" spans="1:14" s="31" customFormat="1" ht="14.25" thickBot="1" thickTop="1">
      <c r="A159" s="126" t="s">
        <v>195</v>
      </c>
      <c r="B159" s="127"/>
      <c r="C159" s="16">
        <f t="shared" si="15"/>
        <v>1468428</v>
      </c>
      <c r="D159" s="20">
        <f>SUM(D160:D169)</f>
        <v>1268078</v>
      </c>
      <c r="E159" s="20">
        <f>SUM(E160:E169)</f>
        <v>0</v>
      </c>
      <c r="F159" s="20">
        <f>SUM(F160:F169)</f>
        <v>200350</v>
      </c>
      <c r="G159" s="22">
        <f>SUM(G160:G169)</f>
        <v>0</v>
      </c>
      <c r="H159" s="16">
        <f t="shared" si="16"/>
        <v>573841</v>
      </c>
      <c r="I159" s="20">
        <f aca="true" t="shared" si="18" ref="I159:N159">SUM(I160:I169)</f>
        <v>507459</v>
      </c>
      <c r="J159" s="20">
        <f t="shared" si="18"/>
        <v>0</v>
      </c>
      <c r="K159" s="20">
        <f t="shared" si="18"/>
        <v>66382</v>
      </c>
      <c r="L159" s="61">
        <f t="shared" si="18"/>
        <v>0</v>
      </c>
      <c r="M159" s="73">
        <f t="shared" si="18"/>
        <v>1468428</v>
      </c>
      <c r="N159" s="73">
        <f t="shared" si="18"/>
        <v>0</v>
      </c>
    </row>
    <row r="160" spans="1:14" s="8" customFormat="1" ht="13.5" thickTop="1">
      <c r="A160" s="47"/>
      <c r="B160" s="11" t="s">
        <v>71</v>
      </c>
      <c r="C160" s="54">
        <f t="shared" si="15"/>
        <v>350</v>
      </c>
      <c r="D160" s="6"/>
      <c r="E160" s="6"/>
      <c r="F160" s="6">
        <v>350</v>
      </c>
      <c r="G160" s="7"/>
      <c r="H160" s="54">
        <f t="shared" si="16"/>
        <v>0</v>
      </c>
      <c r="I160" s="6"/>
      <c r="J160" s="6"/>
      <c r="K160" s="6"/>
      <c r="L160" s="64"/>
      <c r="M160" s="76">
        <v>350</v>
      </c>
      <c r="N160" s="76"/>
    </row>
    <row r="161" spans="1:14" s="8" customFormat="1" ht="12.75">
      <c r="A161" s="47"/>
      <c r="B161" s="11" t="s">
        <v>72</v>
      </c>
      <c r="C161" s="54">
        <f t="shared" si="15"/>
        <v>240000</v>
      </c>
      <c r="D161" s="6">
        <v>240000</v>
      </c>
      <c r="E161" s="6"/>
      <c r="F161" s="6"/>
      <c r="G161" s="7"/>
      <c r="H161" s="54">
        <f t="shared" si="16"/>
        <v>125467</v>
      </c>
      <c r="I161" s="6">
        <v>125467</v>
      </c>
      <c r="J161" s="6"/>
      <c r="K161" s="6"/>
      <c r="L161" s="64"/>
      <c r="M161" s="76">
        <v>240000</v>
      </c>
      <c r="N161" s="76"/>
    </row>
    <row r="162" spans="1:14" s="8" customFormat="1" ht="12.75">
      <c r="A162" s="47"/>
      <c r="B162" s="11" t="s">
        <v>73</v>
      </c>
      <c r="C162" s="54">
        <f t="shared" si="15"/>
        <v>10000</v>
      </c>
      <c r="D162" s="6">
        <v>10000</v>
      </c>
      <c r="E162" s="6"/>
      <c r="F162" s="6"/>
      <c r="G162" s="7"/>
      <c r="H162" s="54">
        <f t="shared" si="16"/>
        <v>0</v>
      </c>
      <c r="I162" s="6">
        <v>0</v>
      </c>
      <c r="J162" s="6"/>
      <c r="K162" s="6"/>
      <c r="L162" s="64"/>
      <c r="M162" s="76">
        <v>10000</v>
      </c>
      <c r="N162" s="76"/>
    </row>
    <row r="163" spans="1:14" s="8" customFormat="1" ht="12.75">
      <c r="A163" s="47"/>
      <c r="B163" s="11" t="s">
        <v>75</v>
      </c>
      <c r="C163" s="54">
        <f t="shared" si="15"/>
        <v>200000</v>
      </c>
      <c r="D163" s="6"/>
      <c r="E163" s="6"/>
      <c r="F163" s="6">
        <v>200000</v>
      </c>
      <c r="G163" s="7"/>
      <c r="H163" s="54">
        <f t="shared" si="16"/>
        <v>66382</v>
      </c>
      <c r="I163" s="6"/>
      <c r="J163" s="6"/>
      <c r="K163" s="6">
        <v>66382</v>
      </c>
      <c r="L163" s="64"/>
      <c r="M163" s="76">
        <v>200000</v>
      </c>
      <c r="N163" s="76"/>
    </row>
    <row r="164" spans="1:14" s="8" customFormat="1" ht="12.75">
      <c r="A164" s="47"/>
      <c r="B164" s="11" t="s">
        <v>74</v>
      </c>
      <c r="C164" s="54">
        <f t="shared" si="15"/>
        <v>1018078</v>
      </c>
      <c r="D164" s="6">
        <v>1018078</v>
      </c>
      <c r="E164" s="6"/>
      <c r="F164" s="6"/>
      <c r="G164" s="7"/>
      <c r="H164" s="54">
        <f t="shared" si="16"/>
        <v>381992</v>
      </c>
      <c r="I164" s="6">
        <v>381992</v>
      </c>
      <c r="J164" s="6"/>
      <c r="K164" s="6"/>
      <c r="L164" s="64"/>
      <c r="M164" s="76">
        <v>1018078</v>
      </c>
      <c r="N164" s="76"/>
    </row>
    <row r="165" spans="1:14" s="8" customFormat="1" ht="12.75">
      <c r="A165" s="47"/>
      <c r="B165" s="11"/>
      <c r="C165" s="54">
        <f t="shared" si="15"/>
        <v>0</v>
      </c>
      <c r="D165" s="6"/>
      <c r="E165" s="6"/>
      <c r="F165" s="6"/>
      <c r="G165" s="7"/>
      <c r="H165" s="54">
        <f t="shared" si="16"/>
        <v>0</v>
      </c>
      <c r="I165" s="6"/>
      <c r="J165" s="6"/>
      <c r="K165" s="6"/>
      <c r="L165" s="64"/>
      <c r="M165" s="76"/>
      <c r="N165" s="76"/>
    </row>
    <row r="166" spans="1:14" s="8" customFormat="1" ht="12.75">
      <c r="A166" s="47"/>
      <c r="B166" s="11"/>
      <c r="C166" s="54">
        <f t="shared" si="15"/>
        <v>0</v>
      </c>
      <c r="D166" s="6"/>
      <c r="E166" s="6"/>
      <c r="F166" s="6"/>
      <c r="G166" s="7"/>
      <c r="H166" s="54">
        <f t="shared" si="16"/>
        <v>0</v>
      </c>
      <c r="I166" s="6"/>
      <c r="J166" s="6"/>
      <c r="K166" s="6"/>
      <c r="L166" s="64"/>
      <c r="M166" s="76"/>
      <c r="N166" s="76"/>
    </row>
    <row r="167" spans="1:14" s="8" customFormat="1" ht="12.75">
      <c r="A167" s="47"/>
      <c r="B167" s="11"/>
      <c r="C167" s="54">
        <f t="shared" si="15"/>
        <v>0</v>
      </c>
      <c r="D167" s="6"/>
      <c r="E167" s="6"/>
      <c r="F167" s="6"/>
      <c r="G167" s="7"/>
      <c r="H167" s="54">
        <f t="shared" si="16"/>
        <v>0</v>
      </c>
      <c r="I167" s="6"/>
      <c r="J167" s="6"/>
      <c r="K167" s="6"/>
      <c r="L167" s="64"/>
      <c r="M167" s="76"/>
      <c r="N167" s="76"/>
    </row>
    <row r="168" spans="1:14" s="8" customFormat="1" ht="12.75">
      <c r="A168" s="47"/>
      <c r="B168" s="11"/>
      <c r="C168" s="54">
        <f t="shared" si="15"/>
        <v>0</v>
      </c>
      <c r="D168" s="6"/>
      <c r="E168" s="6"/>
      <c r="F168" s="6"/>
      <c r="G168" s="7"/>
      <c r="H168" s="54">
        <f t="shared" si="16"/>
        <v>0</v>
      </c>
      <c r="I168" s="6"/>
      <c r="J168" s="6"/>
      <c r="K168" s="6"/>
      <c r="L168" s="64"/>
      <c r="M168" s="76"/>
      <c r="N168" s="76"/>
    </row>
    <row r="169" spans="1:14" s="8" customFormat="1" ht="13.5" thickBot="1">
      <c r="A169" s="52"/>
      <c r="B169" s="53"/>
      <c r="C169" s="55">
        <f t="shared" si="15"/>
        <v>0</v>
      </c>
      <c r="D169" s="12"/>
      <c r="E169" s="12"/>
      <c r="F169" s="12"/>
      <c r="G169" s="40"/>
      <c r="H169" s="55">
        <f t="shared" si="16"/>
        <v>0</v>
      </c>
      <c r="I169" s="13"/>
      <c r="J169" s="13"/>
      <c r="K169" s="13"/>
      <c r="L169" s="67"/>
      <c r="M169" s="79"/>
      <c r="N169" s="79"/>
    </row>
    <row r="170" ht="12.75">
      <c r="M170" s="105"/>
    </row>
    <row r="171" spans="8:14" ht="12.75">
      <c r="H171" s="104"/>
      <c r="I171" s="19"/>
      <c r="J171" s="19"/>
      <c r="K171" s="19"/>
      <c r="L171" s="19"/>
      <c r="M171" s="19"/>
      <c r="N171" s="19"/>
    </row>
    <row r="172" spans="8:14" ht="12.75">
      <c r="H172" s="104"/>
      <c r="I172" s="19"/>
      <c r="J172" s="19"/>
      <c r="K172" s="19"/>
      <c r="L172" s="19"/>
      <c r="M172" s="19"/>
      <c r="N172" s="19"/>
    </row>
    <row r="173" spans="8:14" ht="12.75">
      <c r="H173" s="104"/>
      <c r="I173" s="19"/>
      <c r="J173" s="19"/>
      <c r="K173" s="19"/>
      <c r="L173" s="19"/>
      <c r="M173" s="19"/>
      <c r="N173" s="19"/>
    </row>
    <row r="174" spans="8:14" ht="12.75">
      <c r="H174" s="104"/>
      <c r="I174" s="19"/>
      <c r="J174" s="19"/>
      <c r="K174" s="19"/>
      <c r="L174" s="19"/>
      <c r="M174" s="19"/>
      <c r="N174" s="19"/>
    </row>
    <row r="175" spans="8:14" ht="12.75">
      <c r="H175" s="104"/>
      <c r="I175" s="19"/>
      <c r="J175" s="19"/>
      <c r="K175" s="19"/>
      <c r="L175" s="19"/>
      <c r="M175" s="19"/>
      <c r="N175" s="19"/>
    </row>
    <row r="176" spans="8:14" ht="12.75">
      <c r="H176" s="104"/>
      <c r="I176" s="19"/>
      <c r="J176" s="19"/>
      <c r="K176" s="19"/>
      <c r="L176" s="19"/>
      <c r="M176" s="19"/>
      <c r="N176" s="19"/>
    </row>
  </sheetData>
  <mergeCells count="18">
    <mergeCell ref="N5:N6"/>
    <mergeCell ref="H5:L5"/>
    <mergeCell ref="B5:B6"/>
    <mergeCell ref="A58:B58"/>
    <mergeCell ref="A8:B8"/>
    <mergeCell ref="C5:G5"/>
    <mergeCell ref="A5:A6"/>
    <mergeCell ref="M5:M6"/>
    <mergeCell ref="A9:B9"/>
    <mergeCell ref="A17:B17"/>
    <mergeCell ref="A7:B7"/>
    <mergeCell ref="A22:B22"/>
    <mergeCell ref="A159:B159"/>
    <mergeCell ref="A63:B63"/>
    <mergeCell ref="A84:B84"/>
    <mergeCell ref="A107:B107"/>
    <mergeCell ref="A149:B149"/>
    <mergeCell ref="A79:B79"/>
  </mergeCells>
  <printOptions horizontalCentered="1"/>
  <pageMargins left="0.3937007874015748" right="0.3937007874015748" top="0.7874015748031497" bottom="0.7086614173228347" header="0.5905511811023623" footer="0.15748031496062992"/>
  <pageSetup horizontalDpi="600" verticalDpi="600" orientation="landscape" paperSize="9" scale="75" r:id="rId3"/>
  <headerFooter alignWithMargins="0">
    <oddHeader>&amp;C&amp;"Arial Black,Regular"Pašvaldības budžeta izpilde uz 2008.gada 1.jūliju pa apstiprinātajām progrāmmām un mērķiem</oddHeader>
    <oddFooter xml:space="preserve">&amp;C&amp;P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Daina.Leinarte</cp:lastModifiedBy>
  <cp:lastPrinted>2008-08-11T13:50:11Z</cp:lastPrinted>
  <dcterms:created xsi:type="dcterms:W3CDTF">2007-05-14T08:36:20Z</dcterms:created>
  <dcterms:modified xsi:type="dcterms:W3CDTF">2008-08-11T13:50:38Z</dcterms:modified>
  <cp:category/>
  <cp:version/>
  <cp:contentType/>
  <cp:contentStatus/>
</cp:coreProperties>
</file>